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29"/>
  <workbookPr codeName="สมุดงานนี้" defaultThemeVersion="124226"/>
  <mc:AlternateContent xmlns:mc="http://schemas.openxmlformats.org/markup-compatibility/2006">
    <mc:Choice Requires="x15">
      <x15ac:absPath xmlns:x15ac="http://schemas.microsoft.com/office/spreadsheetml/2010/11/ac" url="D:\kikobe\งานประจำ\2562\เว็บ ITA\"/>
    </mc:Choice>
  </mc:AlternateContent>
  <xr:revisionPtr revIDLastSave="0" documentId="8_{F8245BD5-20A0-44CE-A726-AAA843AF0168}" xr6:coauthVersionLast="43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สรุปจำนวน" sheetId="1" r:id="rId1"/>
    <sheet name="กรณี เพิ่มสาธารณสุข" sheetId="15" state="hidden" r:id="rId2"/>
    <sheet name="คำนวนทุนวิจัย" sheetId="10" state="hidden" r:id="rId3"/>
    <sheet name="คำนวนตีพิมพ์" sheetId="11" state="hidden" r:id="rId4"/>
    <sheet name="ตารางประเภทงานวิจัย" sheetId="13" state="hidden" r:id="rId5"/>
    <sheet name="ตารางนักวิจัย" sheetId="14" state="hidden" r:id="rId6"/>
    <sheet name="ตัวชี้วัดที่ 18" sheetId="2" r:id="rId7"/>
    <sheet name="ตัวชี้วัดที่ 15 งานตีพิมพ์" sheetId="4" r:id="rId8"/>
    <sheet name="ตัวชี้วัดที่ 19 นำไปใช้ประโยชน์" sheetId="7" r:id="rId9"/>
    <sheet name="ตัวชี้วัดที่ 20" sheetId="12" state="hidden" r:id="rId10"/>
    <sheet name="ตัวชี้วัดที่ 21 ประเภทนักวิจัย" sheetId="3" state="hidden" r:id="rId11"/>
    <sheet name="ตัวเลือก" sheetId="8" state="hidden" r:id="rId12"/>
    <sheet name="check" sheetId="9" state="hidden" r:id="rId13"/>
  </sheets>
  <definedNames>
    <definedName name="_xlnm._FilterDatabase" localSheetId="2" hidden="1">คำนวนทุนวิจัย!$A$2:$J$131</definedName>
    <definedName name="_xlnm._FilterDatabase" localSheetId="7" hidden="1">'ตัวชี้วัดที่ 15 งานตีพิมพ์'!$A$2:$L$166</definedName>
    <definedName name="_xlnm._FilterDatabase" localSheetId="6" hidden="1">'ตัวชี้วัดที่ 18'!$A$2:$K$133</definedName>
    <definedName name="_xlnm._FilterDatabase" localSheetId="8" hidden="1">'ตัวชี้วัดที่ 19 นำไปใช้ประโยชน์'!$A$2:$K$2</definedName>
    <definedName name="_xlnm._FilterDatabase" localSheetId="9" hidden="1">'ตัวชี้วัดที่ 20'!$A$2:$K$212</definedName>
    <definedName name="_xlnm._FilterDatabase" localSheetId="10" hidden="1">'ตัวชี้วัดที่ 21 ประเภทนักวิจัย'!$A$2:$S$513</definedName>
    <definedName name="_xlnm.Print_Area" localSheetId="2">คำนวนทุนวิจัย!$A$1:$B$88</definedName>
    <definedName name="_xlnm.Print_Area" localSheetId="7">'ตัวชี้วัดที่ 15 งานตีพิมพ์'!$A$1:$E$174</definedName>
    <definedName name="_xlnm.Print_Area" localSheetId="6">'ตัวชี้วัดที่ 18'!$A$1:$E$2</definedName>
    <definedName name="_xlnm.Print_Area" localSheetId="8">'ตัวชี้วัดที่ 19 นำไปใช้ประโยชน์'!$A$1:$I$26</definedName>
    <definedName name="_xlnm.Print_Area" localSheetId="9">'ตัวชี้วัดที่ 20'!$A$1:$H$212</definedName>
    <definedName name="_xlnm.Print_Area" localSheetId="10">'ตัวชี้วัดที่ 21 ประเภทนักวิจัย'!$A$1:$N$513</definedName>
    <definedName name="_xlnm.Print_Area" localSheetId="0">สรุปจำนวน!$A$1:$X$103</definedName>
    <definedName name="_xlnm.Print_Titles" localSheetId="3">คำนวนตีพิมพ์!$1:$1</definedName>
    <definedName name="_xlnm.Print_Titles" localSheetId="2">คำนวนทุนวิจัย!$1:$2</definedName>
    <definedName name="_xlnm.Print_Titles" localSheetId="7">'ตัวชี้วัดที่ 15 งานตีพิมพ์'!$1:$2</definedName>
    <definedName name="_xlnm.Print_Titles" localSheetId="6">'ตัวชี้วัดที่ 18'!$1:$2</definedName>
    <definedName name="_xlnm.Print_Titles" localSheetId="8">'ตัวชี้วัดที่ 19 นำไปใช้ประโยชน์'!$1:$2</definedName>
    <definedName name="_xlnm.Print_Titles" localSheetId="9">'ตัวชี้วัดที่ 20'!$1:$2</definedName>
    <definedName name="_xlnm.Print_Titles" localSheetId="10">'ตัวชี้วัดที่ 21 ประเภทนักวิจัย'!$1:$2</definedName>
    <definedName name="_xlnm.Print_Titles" localSheetId="0">สรุปจำนวน!$1:$1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77" i="4" l="1"/>
  <c r="F18" i="4"/>
  <c r="F72" i="4"/>
  <c r="F78" i="4"/>
  <c r="F51" i="4"/>
  <c r="F17" i="4"/>
  <c r="F92" i="4"/>
  <c r="F91" i="4"/>
  <c r="F69" i="4"/>
  <c r="F73" i="4"/>
  <c r="F71" i="4"/>
  <c r="F50" i="4"/>
  <c r="F49" i="4"/>
  <c r="F32" i="4"/>
  <c r="F22" i="4"/>
  <c r="F24" i="4"/>
  <c r="F21" i="4"/>
  <c r="F16" i="4"/>
  <c r="F87" i="4"/>
  <c r="F82" i="4"/>
  <c r="F89" i="4"/>
  <c r="F85" i="4"/>
  <c r="F48" i="4"/>
  <c r="F47" i="4"/>
  <c r="F81" i="4"/>
  <c r="F80" i="4"/>
  <c r="F46" i="4"/>
  <c r="F45" i="4"/>
  <c r="F44" i="4"/>
  <c r="F20" i="4"/>
  <c r="F9" i="4"/>
  <c r="F65" i="4"/>
  <c r="F64" i="4"/>
  <c r="F60" i="4"/>
  <c r="F62" i="4"/>
  <c r="F58" i="4"/>
  <c r="F54" i="4"/>
  <c r="F63" i="4"/>
  <c r="F61" i="4"/>
  <c r="F57" i="4"/>
  <c r="F53" i="4"/>
  <c r="F66" i="4"/>
  <c r="F67" i="4"/>
  <c r="F56" i="4"/>
  <c r="F59" i="4"/>
  <c r="F55" i="4"/>
  <c r="F42" i="4"/>
  <c r="F35" i="4"/>
  <c r="F43" i="4"/>
  <c r="F40" i="4"/>
  <c r="F37" i="4"/>
  <c r="F36" i="4"/>
  <c r="F34" i="4"/>
  <c r="F41" i="4"/>
  <c r="F39" i="4"/>
  <c r="F38" i="4"/>
  <c r="F27" i="4"/>
  <c r="F29" i="4"/>
  <c r="F28" i="4"/>
  <c r="F26" i="4"/>
  <c r="F5" i="4"/>
  <c r="F8" i="4"/>
  <c r="F7" i="4"/>
  <c r="F6" i="4"/>
  <c r="F4" i="4"/>
  <c r="F41" i="1"/>
  <c r="G43" i="1" l="1"/>
  <c r="G41" i="1"/>
  <c r="G42" i="1"/>
  <c r="L5" i="15"/>
  <c r="L4" i="15"/>
  <c r="J5" i="15"/>
  <c r="E5" i="15"/>
  <c r="I5" i="15" s="1"/>
  <c r="E4" i="15"/>
  <c r="J4" i="15" s="1"/>
  <c r="H5" i="15"/>
  <c r="H4" i="15"/>
  <c r="M5" i="15" l="1"/>
  <c r="M4" i="15"/>
  <c r="I4" i="15"/>
  <c r="T31" i="1" l="1"/>
  <c r="T49" i="1"/>
  <c r="G45" i="1" l="1"/>
  <c r="L29" i="1" l="1"/>
  <c r="B2" i="14" l="1"/>
  <c r="B3" i="14"/>
  <c r="B4" i="14"/>
  <c r="B5" i="14"/>
  <c r="B6" i="14"/>
  <c r="B7" i="14"/>
  <c r="B8" i="14"/>
  <c r="B8" i="11"/>
  <c r="B7" i="11"/>
  <c r="B9" i="11"/>
  <c r="B9" i="14" l="1"/>
  <c r="L74" i="1"/>
  <c r="G3" i="13" s="1"/>
  <c r="L75" i="1"/>
  <c r="G4" i="13" s="1"/>
  <c r="L76" i="1"/>
  <c r="G5" i="13" s="1"/>
  <c r="L77" i="1"/>
  <c r="G6" i="13" s="1"/>
  <c r="L78" i="1"/>
  <c r="G7" i="13" s="1"/>
  <c r="L79" i="1"/>
  <c r="G8" i="13" s="1"/>
  <c r="L80" i="1"/>
  <c r="G9" i="13" s="1"/>
  <c r="L73" i="1"/>
  <c r="G2" i="13" s="1"/>
  <c r="J74" i="1"/>
  <c r="F3" i="13" s="1"/>
  <c r="J75" i="1"/>
  <c r="F4" i="13" s="1"/>
  <c r="J76" i="1"/>
  <c r="F5" i="13" s="1"/>
  <c r="J77" i="1"/>
  <c r="F6" i="13" s="1"/>
  <c r="J78" i="1"/>
  <c r="F7" i="13" s="1"/>
  <c r="J79" i="1"/>
  <c r="F8" i="13" s="1"/>
  <c r="J80" i="1"/>
  <c r="F9" i="13" s="1"/>
  <c r="J73" i="1"/>
  <c r="F2" i="13" s="1"/>
  <c r="H74" i="1"/>
  <c r="E3" i="13" s="1"/>
  <c r="H75" i="1"/>
  <c r="E4" i="13" s="1"/>
  <c r="H76" i="1"/>
  <c r="E5" i="13" s="1"/>
  <c r="H77" i="1"/>
  <c r="E6" i="13" s="1"/>
  <c r="H78" i="1"/>
  <c r="E7" i="13" s="1"/>
  <c r="H79" i="1"/>
  <c r="E8" i="13" s="1"/>
  <c r="H80" i="1"/>
  <c r="E9" i="13" s="1"/>
  <c r="H73" i="1"/>
  <c r="E2" i="13" s="1"/>
  <c r="F74" i="1"/>
  <c r="D3" i="13" s="1"/>
  <c r="F75" i="1"/>
  <c r="D4" i="13" s="1"/>
  <c r="F76" i="1"/>
  <c r="D5" i="13" s="1"/>
  <c r="F77" i="1"/>
  <c r="D6" i="13" s="1"/>
  <c r="F78" i="1"/>
  <c r="D7" i="13" s="1"/>
  <c r="F79" i="1"/>
  <c r="D8" i="13" s="1"/>
  <c r="F80" i="1"/>
  <c r="D9" i="13" s="1"/>
  <c r="F73" i="1"/>
  <c r="D2" i="13" s="1"/>
  <c r="D74" i="1"/>
  <c r="C3" i="13" s="1"/>
  <c r="D75" i="1"/>
  <c r="C4" i="13" s="1"/>
  <c r="D76" i="1"/>
  <c r="C5" i="13" s="1"/>
  <c r="D77" i="1"/>
  <c r="C6" i="13" s="1"/>
  <c r="D78" i="1"/>
  <c r="C7" i="13" s="1"/>
  <c r="D79" i="1"/>
  <c r="C8" i="13" s="1"/>
  <c r="D80" i="1"/>
  <c r="C9" i="13" s="1"/>
  <c r="D73" i="1"/>
  <c r="C2" i="13" s="1"/>
  <c r="B80" i="1"/>
  <c r="B9" i="13" s="1"/>
  <c r="B74" i="1"/>
  <c r="B75" i="1"/>
  <c r="B4" i="13" s="1"/>
  <c r="B76" i="1"/>
  <c r="B5" i="13" s="1"/>
  <c r="B77" i="1"/>
  <c r="B6" i="13" s="1"/>
  <c r="B78" i="1"/>
  <c r="B7" i="13" s="1"/>
  <c r="B79" i="1"/>
  <c r="B8" i="13" s="1"/>
  <c r="B73" i="1"/>
  <c r="B2" i="13" s="1"/>
  <c r="D93" i="1"/>
  <c r="E93" i="1" l="1"/>
  <c r="L93" i="1" s="1"/>
  <c r="C2" i="14"/>
  <c r="C10" i="13"/>
  <c r="D10" i="13"/>
  <c r="F10" i="13"/>
  <c r="E74" i="1"/>
  <c r="B3" i="13"/>
  <c r="B10" i="13" s="1"/>
  <c r="E10" i="13"/>
  <c r="G10" i="13"/>
  <c r="B81" i="1"/>
  <c r="E73" i="1"/>
  <c r="I73" i="1"/>
  <c r="E80" i="1"/>
  <c r="G80" i="1"/>
  <c r="I80" i="1"/>
  <c r="K80" i="1"/>
  <c r="M80" i="1"/>
  <c r="D81" i="1"/>
  <c r="N73" i="1"/>
  <c r="L81" i="1"/>
  <c r="M73" i="1"/>
  <c r="J81" i="1"/>
  <c r="K73" i="1"/>
  <c r="H81" i="1"/>
  <c r="F81" i="1"/>
  <c r="G73" i="1"/>
  <c r="N80" i="1"/>
  <c r="E81" i="1" l="1"/>
  <c r="C11" i="13" s="1"/>
  <c r="O80" i="1"/>
  <c r="B17" i="10"/>
  <c r="B16" i="10"/>
  <c r="F9" i="1" l="1"/>
  <c r="D45" i="1" s="1"/>
  <c r="B54" i="10" s="1"/>
  <c r="D58" i="1"/>
  <c r="D27" i="1"/>
  <c r="B104" i="11" s="1"/>
  <c r="D54" i="1"/>
  <c r="D23" i="1"/>
  <c r="B84" i="11" s="1"/>
  <c r="F8" i="1"/>
  <c r="D44" i="1" s="1"/>
  <c r="B47" i="10" s="1"/>
  <c r="D57" i="1"/>
  <c r="D26" i="1"/>
  <c r="B99" i="11" s="1"/>
  <c r="D60" i="1"/>
  <c r="D29" i="1"/>
  <c r="B114" i="11" s="1"/>
  <c r="F7" i="1"/>
  <c r="D56" i="1"/>
  <c r="D25" i="1"/>
  <c r="B94" i="11" s="1"/>
  <c r="D59" i="1"/>
  <c r="D28" i="1"/>
  <c r="B109" i="11" s="1"/>
  <c r="F6" i="1"/>
  <c r="D42" i="1" s="1"/>
  <c r="B33" i="10" s="1"/>
  <c r="D55" i="1"/>
  <c r="D24" i="1"/>
  <c r="B89" i="11" s="1"/>
  <c r="F5" i="1"/>
  <c r="D41" i="1" s="1"/>
  <c r="F11" i="1"/>
  <c r="F10" i="1"/>
  <c r="B12" i="1"/>
  <c r="D12" i="1"/>
  <c r="C73" i="11"/>
  <c r="C72" i="11"/>
  <c r="C71" i="11"/>
  <c r="C60" i="11"/>
  <c r="C61" i="11"/>
  <c r="C59" i="11"/>
  <c r="C57" i="11"/>
  <c r="C56" i="11"/>
  <c r="C55" i="11"/>
  <c r="C48" i="11"/>
  <c r="C49" i="11"/>
  <c r="C47" i="11"/>
  <c r="C44" i="11"/>
  <c r="C45" i="11"/>
  <c r="C43" i="11"/>
  <c r="C40" i="11"/>
  <c r="C41" i="11"/>
  <c r="C39" i="11"/>
  <c r="C36" i="11"/>
  <c r="C37" i="11"/>
  <c r="C35" i="11"/>
  <c r="I41" i="1" l="1"/>
  <c r="B26" i="10"/>
  <c r="S41" i="1"/>
  <c r="B3" i="11"/>
  <c r="B12" i="10"/>
  <c r="D43" i="1"/>
  <c r="B13" i="10"/>
  <c r="B4" i="11"/>
  <c r="D47" i="1"/>
  <c r="I38" i="1" s="1"/>
  <c r="F12" i="1"/>
  <c r="D46" i="1"/>
  <c r="B61" i="10" s="1"/>
  <c r="D30" i="1"/>
  <c r="D61" i="1"/>
  <c r="O42" i="1"/>
  <c r="P42" i="1"/>
  <c r="B30" i="10" s="1"/>
  <c r="Q42" i="1"/>
  <c r="R42" i="1"/>
  <c r="B31" i="10" s="1"/>
  <c r="O43" i="1"/>
  <c r="P43" i="1"/>
  <c r="Q43" i="1"/>
  <c r="R43" i="1"/>
  <c r="O44" i="1"/>
  <c r="P44" i="1"/>
  <c r="B44" i="10" s="1"/>
  <c r="Q44" i="1"/>
  <c r="R44" i="1"/>
  <c r="B45" i="10" s="1"/>
  <c r="O45" i="1"/>
  <c r="P45" i="1"/>
  <c r="B51" i="10" s="1"/>
  <c r="Q45" i="1"/>
  <c r="R45" i="1"/>
  <c r="B52" i="10" s="1"/>
  <c r="O46" i="1"/>
  <c r="P46" i="1"/>
  <c r="Q46" i="1"/>
  <c r="R46" i="1"/>
  <c r="O47" i="1"/>
  <c r="P47" i="1"/>
  <c r="B65" i="10" s="1"/>
  <c r="Q47" i="1"/>
  <c r="R47" i="1"/>
  <c r="B66" i="10" s="1"/>
  <c r="R41" i="1"/>
  <c r="B24" i="10" s="1"/>
  <c r="Q41" i="1"/>
  <c r="P41" i="1"/>
  <c r="B23" i="10" s="1"/>
  <c r="O41" i="1"/>
  <c r="D31" i="1"/>
  <c r="B40" i="10" l="1"/>
  <c r="S43" i="1"/>
  <c r="B46" i="10"/>
  <c r="B48" i="10" s="1"/>
  <c r="B49" i="10" s="1"/>
  <c r="B32" i="10"/>
  <c r="B34" i="10" s="1"/>
  <c r="B35" i="10" s="1"/>
  <c r="B53" i="10"/>
  <c r="B55" i="10" s="1"/>
  <c r="B56" i="10" s="1"/>
  <c r="B25" i="10"/>
  <c r="B27" i="10" s="1"/>
  <c r="B28" i="10" s="1"/>
  <c r="B8" i="10"/>
  <c r="B59" i="10"/>
  <c r="B9" i="10"/>
  <c r="B38" i="10"/>
  <c r="D49" i="1"/>
  <c r="B68" i="10"/>
  <c r="B4" i="10"/>
  <c r="B58" i="10"/>
  <c r="B5" i="10"/>
  <c r="B37" i="10"/>
  <c r="B14" i="10"/>
  <c r="B78" i="10" s="1"/>
  <c r="B5" i="11"/>
  <c r="D48" i="1"/>
  <c r="R49" i="1"/>
  <c r="B10" i="10" s="1"/>
  <c r="B76" i="10" s="1"/>
  <c r="P49" i="1"/>
  <c r="B6" i="10" s="1"/>
  <c r="B75" i="10" s="1"/>
  <c r="O49" i="1"/>
  <c r="Q49" i="1"/>
  <c r="P48" i="1"/>
  <c r="Q48" i="1"/>
  <c r="R48" i="1"/>
  <c r="O48" i="1"/>
  <c r="B67" i="10"/>
  <c r="B69" i="10" s="1"/>
  <c r="B70" i="10" s="1"/>
  <c r="O24" i="1"/>
  <c r="O25" i="1"/>
  <c r="B52" i="11" s="1"/>
  <c r="C52" i="11" s="1"/>
  <c r="O26" i="1"/>
  <c r="O27" i="1"/>
  <c r="O28" i="1"/>
  <c r="B51" i="11" s="1"/>
  <c r="C51" i="11" s="1"/>
  <c r="O29" i="1"/>
  <c r="O23" i="1"/>
  <c r="E23" i="1"/>
  <c r="B60" i="10" l="1"/>
  <c r="B62" i="10" s="1"/>
  <c r="B63" i="10" s="1"/>
  <c r="B39" i="10"/>
  <c r="B41" i="10" s="1"/>
  <c r="B42" i="10" s="1"/>
  <c r="B77" i="10"/>
  <c r="B79" i="10" s="1"/>
  <c r="B80" i="10" s="1"/>
  <c r="O31" i="1"/>
  <c r="B53" i="11" s="1"/>
  <c r="C53" i="11" s="1"/>
  <c r="D17" i="1" l="1"/>
  <c r="Z46" i="1"/>
  <c r="AA46" i="1"/>
  <c r="B100" i="1" l="1"/>
  <c r="F195" i="3"/>
  <c r="F219" i="3"/>
  <c r="F238" i="3"/>
  <c r="F169" i="3"/>
  <c r="F158" i="3"/>
  <c r="F214" i="3"/>
  <c r="F173" i="3"/>
  <c r="F244" i="3"/>
  <c r="F187" i="3"/>
  <c r="F156" i="3" l="1"/>
  <c r="F123" i="3"/>
  <c r="F140" i="3"/>
  <c r="O46" i="3" l="1"/>
  <c r="O67" i="3"/>
  <c r="F68" i="3"/>
  <c r="F69" i="3"/>
  <c r="F46" i="3"/>
  <c r="F67" i="3"/>
  <c r="F59" i="3"/>
  <c r="F34" i="3"/>
  <c r="F74" i="3"/>
  <c r="F57" i="3"/>
  <c r="O496" i="3" l="1"/>
  <c r="F496" i="3"/>
  <c r="F112" i="3"/>
  <c r="O112" i="3"/>
  <c r="O91" i="3"/>
  <c r="F91" i="3"/>
  <c r="C12" i="9"/>
  <c r="C13" i="9"/>
  <c r="C14" i="9"/>
  <c r="C15" i="9"/>
  <c r="C16" i="9"/>
  <c r="C17" i="9"/>
  <c r="C18" i="9"/>
  <c r="C19" i="9"/>
  <c r="C20" i="9"/>
  <c r="C21" i="9"/>
  <c r="C22" i="9"/>
  <c r="C23" i="9"/>
  <c r="C11" i="9"/>
  <c r="F81" i="3"/>
  <c r="F54" i="1" l="1"/>
  <c r="J54" i="1" l="1"/>
  <c r="Z45" i="1"/>
  <c r="AA45" i="1"/>
  <c r="D18" i="1" l="1"/>
  <c r="O507" i="3" l="1"/>
  <c r="O500" i="3"/>
  <c r="O497" i="3"/>
  <c r="O511" i="3"/>
  <c r="O498" i="3"/>
  <c r="O512" i="3"/>
  <c r="O510" i="3"/>
  <c r="O505" i="3"/>
  <c r="O499" i="3"/>
  <c r="O493" i="3"/>
  <c r="O501" i="3"/>
  <c r="O506" i="3"/>
  <c r="O494" i="3"/>
  <c r="O513" i="3"/>
  <c r="O503" i="3"/>
  <c r="O495" i="3"/>
  <c r="O488" i="3"/>
  <c r="O487" i="3"/>
  <c r="O492" i="3"/>
  <c r="O491" i="3"/>
  <c r="O509" i="3"/>
  <c r="O508" i="3"/>
  <c r="O504" i="3"/>
  <c r="O490" i="3"/>
  <c r="O489" i="3"/>
  <c r="O359" i="3"/>
  <c r="O453" i="3"/>
  <c r="O383" i="3"/>
  <c r="O469" i="3"/>
  <c r="O395" i="3"/>
  <c r="O465" i="3"/>
  <c r="O357" i="3"/>
  <c r="O467" i="3"/>
  <c r="O470" i="3"/>
  <c r="O455" i="3"/>
  <c r="O449" i="3"/>
  <c r="O389" i="3"/>
  <c r="O385" i="3"/>
  <c r="O460" i="3"/>
  <c r="O459" i="3"/>
  <c r="O454" i="3"/>
  <c r="O434" i="3"/>
  <c r="O415" i="3"/>
  <c r="O387" i="3"/>
  <c r="O377" i="3"/>
  <c r="O333" i="3"/>
  <c r="O463" i="3"/>
  <c r="O477" i="3"/>
  <c r="O419" i="3"/>
  <c r="O355" i="3"/>
  <c r="O351" i="3"/>
  <c r="O479" i="3"/>
  <c r="O438" i="3"/>
  <c r="O358" i="3"/>
  <c r="O372" i="3"/>
  <c r="O334" i="3"/>
  <c r="O427" i="3"/>
  <c r="O421" i="3"/>
  <c r="O408" i="3"/>
  <c r="O481" i="3"/>
  <c r="O365" i="3"/>
  <c r="O483" i="3"/>
  <c r="O462" i="3"/>
  <c r="O407" i="3"/>
  <c r="O378" i="3"/>
  <c r="O366" i="3"/>
  <c r="O347" i="3"/>
  <c r="O342" i="3"/>
  <c r="O474" i="3"/>
  <c r="O420" i="3"/>
  <c r="O409" i="3"/>
  <c r="O406" i="3"/>
  <c r="O363" i="3"/>
  <c r="O439" i="3"/>
  <c r="O341" i="3"/>
  <c r="O476" i="3"/>
  <c r="O450" i="3"/>
  <c r="O435" i="3"/>
  <c r="O423" i="3"/>
  <c r="O370" i="3"/>
  <c r="O361" i="3"/>
  <c r="O340" i="3"/>
  <c r="O482" i="3"/>
  <c r="O472" i="3"/>
  <c r="O471" i="3"/>
  <c r="O458" i="3"/>
  <c r="O451" i="3"/>
  <c r="O436" i="3"/>
  <c r="O431" i="3"/>
  <c r="O430" i="3"/>
  <c r="O402" i="3"/>
  <c r="O400" i="3"/>
  <c r="O376" i="3"/>
  <c r="O374" i="3"/>
  <c r="O364" i="3"/>
  <c r="O360" i="3"/>
  <c r="O348" i="3"/>
  <c r="O344" i="3"/>
  <c r="O335" i="3"/>
  <c r="O484" i="3"/>
  <c r="O480" i="3"/>
  <c r="O473" i="3"/>
  <c r="O466" i="3"/>
  <c r="O461" i="3"/>
  <c r="O456" i="3"/>
  <c r="O452" i="3"/>
  <c r="O448" i="3"/>
  <c r="O447" i="3"/>
  <c r="O445" i="3"/>
  <c r="O443" i="3"/>
  <c r="O441" i="3"/>
  <c r="O440" i="3"/>
  <c r="O426" i="3"/>
  <c r="O425" i="3"/>
  <c r="O416" i="3"/>
  <c r="O412" i="3"/>
  <c r="O411" i="3"/>
  <c r="O404" i="3"/>
  <c r="O398" i="3"/>
  <c r="O396" i="3"/>
  <c r="O392" i="3"/>
  <c r="O390" i="3"/>
  <c r="O388" i="3"/>
  <c r="O382" i="3"/>
  <c r="O375" i="3"/>
  <c r="O373" i="3"/>
  <c r="O371" i="3"/>
  <c r="O367" i="3"/>
  <c r="O345" i="3"/>
  <c r="O338" i="3"/>
  <c r="O337" i="3"/>
  <c r="O485" i="3"/>
  <c r="O446" i="3"/>
  <c r="O444" i="3"/>
  <c r="O442" i="3"/>
  <c r="O432" i="3"/>
  <c r="O424" i="3"/>
  <c r="O422" i="3"/>
  <c r="O417" i="3"/>
  <c r="O413" i="3"/>
  <c r="O405" i="3"/>
  <c r="O403" i="3"/>
  <c r="O380" i="3"/>
  <c r="O379" i="3"/>
  <c r="O369" i="3"/>
  <c r="O354" i="3"/>
  <c r="O346" i="3"/>
  <c r="O336" i="3"/>
  <c r="O478" i="3"/>
  <c r="O464" i="3"/>
  <c r="O429" i="3"/>
  <c r="O428" i="3"/>
  <c r="O418" i="3"/>
  <c r="O410" i="3"/>
  <c r="O401" i="3"/>
  <c r="O399" i="3"/>
  <c r="O397" i="3"/>
  <c r="O394" i="3"/>
  <c r="O393" i="3"/>
  <c r="O391" i="3"/>
  <c r="O386" i="3"/>
  <c r="O384" i="3"/>
  <c r="O381" i="3"/>
  <c r="O368" i="3"/>
  <c r="O362" i="3"/>
  <c r="O356" i="3"/>
  <c r="O352" i="3"/>
  <c r="O350" i="3"/>
  <c r="O349" i="3"/>
  <c r="O343" i="3"/>
  <c r="O339" i="3"/>
  <c r="O475" i="3"/>
  <c r="O437" i="3"/>
  <c r="O433" i="3"/>
  <c r="O414" i="3"/>
  <c r="O468" i="3"/>
  <c r="O457" i="3"/>
  <c r="O353" i="3"/>
  <c r="O271" i="3"/>
  <c r="O276" i="3"/>
  <c r="O502" i="3"/>
  <c r="O292" i="3"/>
  <c r="O324" i="3"/>
  <c r="O316" i="3"/>
  <c r="O300" i="3"/>
  <c r="O282" i="3"/>
  <c r="O256" i="3"/>
  <c r="O253" i="3"/>
  <c r="O330" i="3"/>
  <c r="O321" i="3"/>
  <c r="O315" i="3"/>
  <c r="O295" i="3"/>
  <c r="O294" i="3"/>
  <c r="O279" i="3"/>
  <c r="O260" i="3"/>
  <c r="O297" i="3"/>
  <c r="O317" i="3"/>
  <c r="O311" i="3"/>
  <c r="O302" i="3"/>
  <c r="O285" i="3"/>
  <c r="O277" i="3"/>
  <c r="O258" i="3"/>
  <c r="O326" i="3"/>
  <c r="O299" i="3"/>
  <c r="O264" i="3"/>
  <c r="O323" i="3"/>
  <c r="O274" i="3"/>
  <c r="O309" i="3"/>
  <c r="O286" i="3"/>
  <c r="O278" i="3"/>
  <c r="O265" i="3"/>
  <c r="O331" i="3"/>
  <c r="O312" i="3"/>
  <c r="O310" i="3"/>
  <c r="O304" i="3"/>
  <c r="O267" i="3"/>
  <c r="O254" i="3"/>
  <c r="O327" i="3"/>
  <c r="O322" i="3"/>
  <c r="O319" i="3"/>
  <c r="O318" i="3"/>
  <c r="O314" i="3"/>
  <c r="O313" i="3"/>
  <c r="O308" i="3"/>
  <c r="O307" i="3"/>
  <c r="O306" i="3"/>
  <c r="O301" i="3"/>
  <c r="O296" i="3"/>
  <c r="O291" i="3"/>
  <c r="O290" i="3"/>
  <c r="O288" i="3"/>
  <c r="O283" i="3"/>
  <c r="O281" i="3"/>
  <c r="O280" i="3"/>
  <c r="O272" i="3"/>
  <c r="O268" i="3"/>
  <c r="O266" i="3"/>
  <c r="O262" i="3"/>
  <c r="O261" i="3"/>
  <c r="O259" i="3"/>
  <c r="O255" i="3"/>
  <c r="O252" i="3"/>
  <c r="O328" i="3"/>
  <c r="O325" i="3"/>
  <c r="O320" i="3"/>
  <c r="O298" i="3"/>
  <c r="O293" i="3"/>
  <c r="O287" i="3"/>
  <c r="O284" i="3"/>
  <c r="O329" i="3"/>
  <c r="O289" i="3"/>
  <c r="O275" i="3"/>
  <c r="O273" i="3"/>
  <c r="O270" i="3"/>
  <c r="O269" i="3"/>
  <c r="O263" i="3"/>
  <c r="O257" i="3"/>
  <c r="O251" i="3"/>
  <c r="O305" i="3"/>
  <c r="O303" i="3"/>
  <c r="O220" i="3"/>
  <c r="O208" i="3"/>
  <c r="O234" i="3"/>
  <c r="O192" i="3"/>
  <c r="O246" i="3"/>
  <c r="O198" i="3"/>
  <c r="O221" i="3"/>
  <c r="O224" i="3"/>
  <c r="O202" i="3"/>
  <c r="O178" i="3"/>
  <c r="O217" i="3"/>
  <c r="O185" i="3"/>
  <c r="O181" i="3"/>
  <c r="O232" i="3"/>
  <c r="O205" i="3"/>
  <c r="O191" i="3"/>
  <c r="O172" i="3"/>
  <c r="O243" i="3"/>
  <c r="O176" i="3"/>
  <c r="O226" i="3"/>
  <c r="O206" i="3"/>
  <c r="O186" i="3"/>
  <c r="O175" i="3"/>
  <c r="O231" i="3"/>
  <c r="O227" i="3"/>
  <c r="O223" i="3"/>
  <c r="O222" i="3"/>
  <c r="O209" i="3"/>
  <c r="O204" i="3"/>
  <c r="O193" i="3"/>
  <c r="O184" i="3"/>
  <c r="O183" i="3"/>
  <c r="O182" i="3"/>
  <c r="O174" i="3"/>
  <c r="O167" i="3"/>
  <c r="O165" i="3"/>
  <c r="O163" i="3"/>
  <c r="O162" i="3"/>
  <c r="O160" i="3"/>
  <c r="O245" i="3"/>
  <c r="O240" i="3"/>
  <c r="O237" i="3"/>
  <c r="O233" i="3"/>
  <c r="O230" i="3"/>
  <c r="O229" i="3"/>
  <c r="O218" i="3"/>
  <c r="O215" i="3"/>
  <c r="O212" i="3"/>
  <c r="O210" i="3"/>
  <c r="O197" i="3"/>
  <c r="O188" i="3"/>
  <c r="O180" i="3"/>
  <c r="O179" i="3"/>
  <c r="O159" i="3"/>
  <c r="O248" i="3"/>
  <c r="O247" i="3"/>
  <c r="O236" i="3"/>
  <c r="O228" i="3"/>
  <c r="O216" i="3"/>
  <c r="O201" i="3"/>
  <c r="O200" i="3"/>
  <c r="O199" i="3"/>
  <c r="O196" i="3"/>
  <c r="O194" i="3"/>
  <c r="O189" i="3"/>
  <c r="O170" i="3"/>
  <c r="O168" i="3"/>
  <c r="O164" i="3"/>
  <c r="O161" i="3"/>
  <c r="O235" i="3"/>
  <c r="O177" i="3"/>
  <c r="O171" i="3"/>
  <c r="O242" i="3"/>
  <c r="O241" i="3"/>
  <c r="O239" i="3"/>
  <c r="O213" i="3"/>
  <c r="O211" i="3"/>
  <c r="O207" i="3"/>
  <c r="O203" i="3"/>
  <c r="O190" i="3"/>
  <c r="O166" i="3"/>
  <c r="O249" i="3"/>
  <c r="O225" i="3"/>
  <c r="O137" i="3"/>
  <c r="O117" i="3"/>
  <c r="O153" i="3"/>
  <c r="O151" i="3"/>
  <c r="O145" i="3"/>
  <c r="O143" i="3"/>
  <c r="O141" i="3"/>
  <c r="O136" i="3"/>
  <c r="O129" i="3"/>
  <c r="O128" i="3"/>
  <c r="O155" i="3"/>
  <c r="O134" i="3"/>
  <c r="O133" i="3"/>
  <c r="O127" i="3"/>
  <c r="O115" i="3"/>
  <c r="O130" i="3"/>
  <c r="O126" i="3"/>
  <c r="O148" i="3"/>
  <c r="O142" i="3"/>
  <c r="O138" i="3"/>
  <c r="O135" i="3"/>
  <c r="O120" i="3"/>
  <c r="O146" i="3"/>
  <c r="O132" i="3"/>
  <c r="O131" i="3"/>
  <c r="O119" i="3"/>
  <c r="O152" i="3"/>
  <c r="O124" i="3"/>
  <c r="O121" i="3"/>
  <c r="O118" i="3"/>
  <c r="O116" i="3"/>
  <c r="O149" i="3"/>
  <c r="O139" i="3"/>
  <c r="O125" i="3"/>
  <c r="O122" i="3"/>
  <c r="O154" i="3"/>
  <c r="O150" i="3"/>
  <c r="O147" i="3"/>
  <c r="O144" i="3"/>
  <c r="O87" i="3"/>
  <c r="O83" i="3"/>
  <c r="O103" i="3"/>
  <c r="O113" i="3"/>
  <c r="O110" i="3"/>
  <c r="O105" i="3"/>
  <c r="O100" i="3"/>
  <c r="O97" i="3"/>
  <c r="O93" i="3"/>
  <c r="O89" i="3"/>
  <c r="O84" i="3"/>
  <c r="O81" i="3"/>
  <c r="O108" i="3"/>
  <c r="O106" i="3"/>
  <c r="O99" i="3"/>
  <c r="O98" i="3"/>
  <c r="O82" i="3"/>
  <c r="O111" i="3"/>
  <c r="O107" i="3"/>
  <c r="O104" i="3"/>
  <c r="O102" i="3"/>
  <c r="O101" i="3"/>
  <c r="O96" i="3"/>
  <c r="O95" i="3"/>
  <c r="O94" i="3"/>
  <c r="O90" i="3"/>
  <c r="O85" i="3"/>
  <c r="O109" i="3"/>
  <c r="O88" i="3"/>
  <c r="O92" i="3"/>
  <c r="O86" i="3"/>
  <c r="O28" i="3"/>
  <c r="O79" i="3"/>
  <c r="O51" i="3"/>
  <c r="O25" i="3"/>
  <c r="O64" i="3"/>
  <c r="O16" i="3"/>
  <c r="O56" i="3"/>
  <c r="O7" i="3"/>
  <c r="O45" i="3"/>
  <c r="O62" i="3"/>
  <c r="O52" i="3"/>
  <c r="O8" i="3"/>
  <c r="O5" i="3"/>
  <c r="O50" i="3"/>
  <c r="O32" i="3"/>
  <c r="O13" i="3"/>
  <c r="O11" i="3"/>
  <c r="O76" i="3"/>
  <c r="O61" i="3"/>
  <c r="O6" i="3"/>
  <c r="O77" i="3"/>
  <c r="O73" i="3"/>
  <c r="O65" i="3"/>
  <c r="O60" i="3"/>
  <c r="O37" i="3"/>
  <c r="O33" i="3"/>
  <c r="O30" i="3"/>
  <c r="O27" i="3"/>
  <c r="O14" i="3"/>
  <c r="O75" i="3"/>
  <c r="O55" i="3"/>
  <c r="O54" i="3"/>
  <c r="O47" i="3"/>
  <c r="O43" i="3"/>
  <c r="O35" i="3"/>
  <c r="O22" i="3"/>
  <c r="O21" i="3"/>
  <c r="O15" i="3"/>
  <c r="O12" i="3"/>
  <c r="O10" i="3"/>
  <c r="O78" i="3"/>
  <c r="O70" i="3"/>
  <c r="O66" i="3"/>
  <c r="O58" i="3"/>
  <c r="O48" i="3"/>
  <c r="O44" i="3"/>
  <c r="O42" i="3"/>
  <c r="O40" i="3"/>
  <c r="O36" i="3"/>
  <c r="O24" i="3"/>
  <c r="O19" i="3"/>
  <c r="O17" i="3"/>
  <c r="O4" i="3"/>
  <c r="O72" i="3"/>
  <c r="O71" i="3"/>
  <c r="O63" i="3"/>
  <c r="O49" i="3"/>
  <c r="O41" i="3"/>
  <c r="O38" i="3"/>
  <c r="O26" i="3"/>
  <c r="O20" i="3"/>
  <c r="O53" i="3"/>
  <c r="O39" i="3"/>
  <c r="O31" i="3"/>
  <c r="O29" i="3"/>
  <c r="O23" i="3"/>
  <c r="O9" i="3"/>
  <c r="O18" i="3"/>
  <c r="F83" i="1"/>
  <c r="Q73" i="1" s="1"/>
  <c r="H83" i="1"/>
  <c r="R73" i="1" s="1"/>
  <c r="J83" i="1"/>
  <c r="L83" i="1"/>
  <c r="T73" i="1" s="1"/>
  <c r="AA42" i="1"/>
  <c r="AA43" i="1"/>
  <c r="AA44" i="1"/>
  <c r="AA41" i="1"/>
  <c r="Z42" i="1"/>
  <c r="Z43" i="1"/>
  <c r="Z44" i="1"/>
  <c r="Z41" i="1"/>
  <c r="F42" i="1"/>
  <c r="F43" i="1"/>
  <c r="F44" i="1"/>
  <c r="F45" i="1"/>
  <c r="F46" i="1"/>
  <c r="F47" i="1"/>
  <c r="Z49" i="1" l="1"/>
  <c r="Z50" i="1"/>
  <c r="AA49" i="1"/>
  <c r="AA50" i="1"/>
  <c r="F48" i="1"/>
  <c r="S73" i="1"/>
  <c r="S78" i="1"/>
  <c r="AA47" i="1"/>
  <c r="AA48" i="1"/>
  <c r="Z47" i="1"/>
  <c r="F49" i="1"/>
  <c r="Z48" i="1"/>
  <c r="D83" i="1" l="1"/>
  <c r="F56" i="1"/>
  <c r="F57" i="1"/>
  <c r="H57" i="1" s="1"/>
  <c r="F58" i="1"/>
  <c r="J58" i="1" s="1"/>
  <c r="F59" i="1"/>
  <c r="J59" i="1" s="1"/>
  <c r="H60" i="1"/>
  <c r="H54" i="1"/>
  <c r="J55" i="1"/>
  <c r="S42" i="1"/>
  <c r="I43" i="1"/>
  <c r="G44" i="1"/>
  <c r="I45" i="1"/>
  <c r="G46" i="1"/>
  <c r="G47" i="1"/>
  <c r="I47" i="1" s="1"/>
  <c r="K41" i="1"/>
  <c r="F23" i="1"/>
  <c r="G23" i="1"/>
  <c r="H23" i="1"/>
  <c r="I23" i="1"/>
  <c r="J23" i="1"/>
  <c r="K23" i="1"/>
  <c r="L23" i="1"/>
  <c r="M23" i="1"/>
  <c r="N23" i="1"/>
  <c r="F24" i="1"/>
  <c r="G24" i="1"/>
  <c r="H24" i="1"/>
  <c r="I24" i="1"/>
  <c r="J24" i="1"/>
  <c r="K24" i="1"/>
  <c r="L24" i="1"/>
  <c r="M24" i="1"/>
  <c r="N24" i="1"/>
  <c r="F25" i="1"/>
  <c r="G25" i="1"/>
  <c r="B24" i="11" s="1"/>
  <c r="C24" i="11" s="1"/>
  <c r="H25" i="1"/>
  <c r="I25" i="1"/>
  <c r="B64" i="11" s="1"/>
  <c r="C64" i="11" s="1"/>
  <c r="J25" i="1"/>
  <c r="B68" i="11" s="1"/>
  <c r="C68" i="11" s="1"/>
  <c r="K25" i="1"/>
  <c r="L25" i="1"/>
  <c r="M25" i="1"/>
  <c r="B32" i="11" s="1"/>
  <c r="C32" i="11" s="1"/>
  <c r="N25" i="1"/>
  <c r="B76" i="11" s="1"/>
  <c r="C76" i="11" s="1"/>
  <c r="F26" i="1"/>
  <c r="G26" i="1"/>
  <c r="H26" i="1"/>
  <c r="I26" i="1"/>
  <c r="J26" i="1"/>
  <c r="K26" i="1"/>
  <c r="L26" i="1"/>
  <c r="M26" i="1"/>
  <c r="N26" i="1"/>
  <c r="F27" i="1"/>
  <c r="G27" i="1"/>
  <c r="H27" i="1"/>
  <c r="I27" i="1"/>
  <c r="J27" i="1"/>
  <c r="K27" i="1"/>
  <c r="L27" i="1"/>
  <c r="M27" i="1"/>
  <c r="N27" i="1"/>
  <c r="F28" i="1"/>
  <c r="G28" i="1"/>
  <c r="B23" i="11" s="1"/>
  <c r="C23" i="11" s="1"/>
  <c r="H28" i="1"/>
  <c r="I28" i="1"/>
  <c r="B63" i="11" s="1"/>
  <c r="C63" i="11" s="1"/>
  <c r="J28" i="1"/>
  <c r="B67" i="11" s="1"/>
  <c r="C67" i="11" s="1"/>
  <c r="K28" i="1"/>
  <c r="L28" i="1"/>
  <c r="M28" i="1"/>
  <c r="B31" i="11" s="1"/>
  <c r="C31" i="11" s="1"/>
  <c r="N28" i="1"/>
  <c r="B75" i="11" s="1"/>
  <c r="C75" i="11" s="1"/>
  <c r="F29" i="1"/>
  <c r="G29" i="1"/>
  <c r="H29" i="1"/>
  <c r="I29" i="1"/>
  <c r="J29" i="1"/>
  <c r="K29" i="1"/>
  <c r="M29" i="1"/>
  <c r="N29" i="1"/>
  <c r="E29" i="1"/>
  <c r="E28" i="1"/>
  <c r="B11" i="11" s="1"/>
  <c r="C11" i="11" s="1"/>
  <c r="E27" i="1"/>
  <c r="E26" i="1"/>
  <c r="E25" i="1"/>
  <c r="B12" i="11" s="1"/>
  <c r="C12" i="11" s="1"/>
  <c r="E24" i="1"/>
  <c r="N75" i="1"/>
  <c r="N78" i="1"/>
  <c r="N66" i="1"/>
  <c r="N74" i="1"/>
  <c r="H55" i="1"/>
  <c r="F94" i="1"/>
  <c r="H94" i="1"/>
  <c r="F95" i="1"/>
  <c r="H95" i="1"/>
  <c r="F96" i="1"/>
  <c r="H96" i="1"/>
  <c r="E5" i="14" s="1"/>
  <c r="F97" i="1"/>
  <c r="H97" i="1"/>
  <c r="F98" i="1"/>
  <c r="H98" i="1"/>
  <c r="F99" i="1"/>
  <c r="H99" i="1"/>
  <c r="H93" i="1"/>
  <c r="F93" i="1"/>
  <c r="D94" i="1"/>
  <c r="D95" i="1"/>
  <c r="J95" i="1" s="1"/>
  <c r="D96" i="1"/>
  <c r="J96" i="1" s="1"/>
  <c r="D97" i="1"/>
  <c r="J97" i="1" s="1"/>
  <c r="D98" i="1"/>
  <c r="D99" i="1"/>
  <c r="F508" i="3"/>
  <c r="F506" i="3"/>
  <c r="F484" i="3"/>
  <c r="F473" i="3"/>
  <c r="F461" i="3"/>
  <c r="F490" i="3"/>
  <c r="F507" i="3"/>
  <c r="F456" i="3"/>
  <c r="F448" i="3"/>
  <c r="F487" i="3"/>
  <c r="F443" i="3"/>
  <c r="F500" i="3"/>
  <c r="F441" i="3"/>
  <c r="F404" i="3"/>
  <c r="F497" i="3"/>
  <c r="F390" i="3"/>
  <c r="F388" i="3"/>
  <c r="F17" i="3"/>
  <c r="F475" i="3"/>
  <c r="F457" i="3"/>
  <c r="F444" i="3"/>
  <c r="F433" i="3"/>
  <c r="F424" i="3"/>
  <c r="F418" i="3"/>
  <c r="F394" i="3"/>
  <c r="F393" i="3"/>
  <c r="F369" i="3"/>
  <c r="F327" i="3"/>
  <c r="F319" i="3"/>
  <c r="F307" i="3"/>
  <c r="F481" i="3"/>
  <c r="F306" i="3"/>
  <c r="F479" i="3"/>
  <c r="F257" i="3"/>
  <c r="F477" i="3"/>
  <c r="F296" i="3"/>
  <c r="F248" i="3"/>
  <c r="F288" i="3"/>
  <c r="F281" i="3"/>
  <c r="F272" i="3"/>
  <c r="F267" i="3"/>
  <c r="F470" i="3"/>
  <c r="F469" i="3"/>
  <c r="F245" i="3"/>
  <c r="F467" i="3"/>
  <c r="F262" i="3"/>
  <c r="F465" i="3"/>
  <c r="F240" i="3"/>
  <c r="F463" i="3"/>
  <c r="F258" i="3"/>
  <c r="F255" i="3"/>
  <c r="F252" i="3"/>
  <c r="F460" i="3"/>
  <c r="F459" i="3"/>
  <c r="F243" i="3"/>
  <c r="F236" i="3"/>
  <c r="F231" i="3"/>
  <c r="F235" i="3"/>
  <c r="F455" i="3"/>
  <c r="F454" i="3"/>
  <c r="F453" i="3"/>
  <c r="F186" i="3"/>
  <c r="F174" i="3"/>
  <c r="F167" i="3"/>
  <c r="F449" i="3"/>
  <c r="F160" i="3"/>
  <c r="F148" i="3"/>
  <c r="F229" i="3"/>
  <c r="F228" i="3"/>
  <c r="F138" i="3"/>
  <c r="F225" i="3"/>
  <c r="F135" i="3"/>
  <c r="F105" i="3"/>
  <c r="F93" i="3"/>
  <c r="F438" i="3"/>
  <c r="F218" i="3"/>
  <c r="F84" i="3"/>
  <c r="F434" i="3"/>
  <c r="F212" i="3"/>
  <c r="F210" i="3"/>
  <c r="F54" i="3"/>
  <c r="F35" i="3"/>
  <c r="F207" i="3"/>
  <c r="F427" i="3"/>
  <c r="F22" i="3"/>
  <c r="F15" i="3"/>
  <c r="F12" i="3"/>
  <c r="F194" i="3"/>
  <c r="F10" i="3"/>
  <c r="F189" i="3"/>
  <c r="F421" i="3"/>
  <c r="F494" i="3"/>
  <c r="F180" i="3"/>
  <c r="F419" i="3"/>
  <c r="F171" i="3"/>
  <c r="F152" i="3"/>
  <c r="F466" i="3"/>
  <c r="F415" i="3"/>
  <c r="F147" i="3"/>
  <c r="F144" i="3"/>
  <c r="F452" i="3"/>
  <c r="F440" i="3"/>
  <c r="F125" i="3"/>
  <c r="F392" i="3"/>
  <c r="F408" i="3"/>
  <c r="F382" i="3"/>
  <c r="F118" i="3"/>
  <c r="F345" i="3"/>
  <c r="F109" i="3"/>
  <c r="F338" i="3"/>
  <c r="F90" i="3"/>
  <c r="F322" i="3"/>
  <c r="F78" i="3"/>
  <c r="F314" i="3"/>
  <c r="F71" i="3"/>
  <c r="F268" i="3"/>
  <c r="F395" i="3"/>
  <c r="F63" i="3"/>
  <c r="F227" i="3"/>
  <c r="F209" i="3"/>
  <c r="F389" i="3"/>
  <c r="F204" i="3"/>
  <c r="F387" i="3"/>
  <c r="F58" i="3"/>
  <c r="F385" i="3"/>
  <c r="F53" i="3"/>
  <c r="F383" i="3"/>
  <c r="F193" i="3"/>
  <c r="F49" i="3"/>
  <c r="F48" i="3"/>
  <c r="F41" i="3"/>
  <c r="F184" i="3"/>
  <c r="F39" i="3"/>
  <c r="F377" i="3"/>
  <c r="F162" i="3"/>
  <c r="F142" i="3"/>
  <c r="F120" i="3"/>
  <c r="F97" i="3"/>
  <c r="F372" i="3"/>
  <c r="F55" i="3"/>
  <c r="F447" i="3"/>
  <c r="F36" i="3"/>
  <c r="F29" i="3"/>
  <c r="F445" i="3"/>
  <c r="F411" i="3"/>
  <c r="F365" i="3"/>
  <c r="F398" i="3"/>
  <c r="F23" i="3"/>
  <c r="F371" i="3"/>
  <c r="F18" i="3"/>
  <c r="F367" i="3"/>
  <c r="F318" i="3"/>
  <c r="F359" i="3"/>
  <c r="F358" i="3"/>
  <c r="F357" i="3"/>
  <c r="F9" i="3"/>
  <c r="F355" i="3"/>
  <c r="F513" i="3"/>
  <c r="F509" i="3"/>
  <c r="F504" i="3"/>
  <c r="F351" i="3"/>
  <c r="F492" i="3"/>
  <c r="F491" i="3"/>
  <c r="F313" i="3"/>
  <c r="F308" i="3"/>
  <c r="F489" i="3"/>
  <c r="F301" i="3"/>
  <c r="F290" i="3"/>
  <c r="F259" i="3"/>
  <c r="F165" i="3"/>
  <c r="F21" i="3"/>
  <c r="F485" i="3"/>
  <c r="F426" i="3"/>
  <c r="F396" i="3"/>
  <c r="F478" i="3"/>
  <c r="F375" i="3"/>
  <c r="F334" i="3"/>
  <c r="F333" i="3"/>
  <c r="F283" i="3"/>
  <c r="F330" i="3"/>
  <c r="F468" i="3"/>
  <c r="F464" i="3"/>
  <c r="F223" i="3"/>
  <c r="F416" i="3"/>
  <c r="F437" i="3"/>
  <c r="F324" i="3"/>
  <c r="F373" i="3"/>
  <c r="F337" i="3"/>
  <c r="F321" i="3"/>
  <c r="F432" i="3"/>
  <c r="F291" i="3"/>
  <c r="F280" i="3"/>
  <c r="F505" i="3"/>
  <c r="F499" i="3"/>
  <c r="F316" i="3"/>
  <c r="F315" i="3"/>
  <c r="F493" i="3"/>
  <c r="F480" i="3"/>
  <c r="F474" i="3"/>
  <c r="F472" i="3"/>
  <c r="F430" i="3"/>
  <c r="F425" i="3"/>
  <c r="F412" i="3"/>
  <c r="F406" i="3"/>
  <c r="F331" i="3"/>
  <c r="F428" i="3"/>
  <c r="F323" i="3"/>
  <c r="F414" i="3"/>
  <c r="F285" i="3"/>
  <c r="F274" i="3"/>
  <c r="F300" i="3"/>
  <c r="F401" i="3"/>
  <c r="F297" i="3"/>
  <c r="F399" i="3"/>
  <c r="F261" i="3"/>
  <c r="F295" i="3"/>
  <c r="F294" i="3"/>
  <c r="F386" i="3"/>
  <c r="F292" i="3"/>
  <c r="F502" i="3"/>
  <c r="F232" i="3"/>
  <c r="F222" i="3"/>
  <c r="F384" i="3"/>
  <c r="F206" i="3"/>
  <c r="F183" i="3"/>
  <c r="F182" i="3"/>
  <c r="F381" i="3"/>
  <c r="F176" i="3"/>
  <c r="F282" i="3"/>
  <c r="F163" i="3"/>
  <c r="F151" i="3"/>
  <c r="F279" i="3"/>
  <c r="F141" i="3"/>
  <c r="F136" i="3"/>
  <c r="F276" i="3"/>
  <c r="F379" i="3"/>
  <c r="F134" i="3"/>
  <c r="F127" i="3"/>
  <c r="F271" i="3"/>
  <c r="F362" i="3"/>
  <c r="F354" i="3"/>
  <c r="F115" i="3"/>
  <c r="F100" i="3"/>
  <c r="F89" i="3"/>
  <c r="F75" i="3"/>
  <c r="F60" i="3"/>
  <c r="F353" i="3"/>
  <c r="F47" i="3"/>
  <c r="F43" i="3"/>
  <c r="F33" i="3"/>
  <c r="F260" i="3"/>
  <c r="F13" i="3"/>
  <c r="F352" i="3"/>
  <c r="F256" i="3"/>
  <c r="F8" i="3"/>
  <c r="F512" i="3"/>
  <c r="F253" i="3"/>
  <c r="F510" i="3"/>
  <c r="F325" i="3"/>
  <c r="F320" i="3"/>
  <c r="F305" i="3"/>
  <c r="F303" i="3"/>
  <c r="F246" i="3"/>
  <c r="F284" i="3"/>
  <c r="F275" i="3"/>
  <c r="F247" i="3"/>
  <c r="F242" i="3"/>
  <c r="F241" i="3"/>
  <c r="F239" i="3"/>
  <c r="F237" i="3"/>
  <c r="F234" i="3"/>
  <c r="F230" i="3"/>
  <c r="F501" i="3"/>
  <c r="F482" i="3"/>
  <c r="F215" i="3"/>
  <c r="F201" i="3"/>
  <c r="F197" i="3"/>
  <c r="F471" i="3"/>
  <c r="F451" i="3"/>
  <c r="F196" i="3"/>
  <c r="F224" i="3"/>
  <c r="F436" i="3"/>
  <c r="F435" i="3"/>
  <c r="F221" i="3"/>
  <c r="F220" i="3"/>
  <c r="F190" i="3"/>
  <c r="F431" i="3"/>
  <c r="F179" i="3"/>
  <c r="F409" i="3"/>
  <c r="F168" i="3"/>
  <c r="F166" i="3"/>
  <c r="F164" i="3"/>
  <c r="F161" i="3"/>
  <c r="F400" i="3"/>
  <c r="F208" i="3"/>
  <c r="F159" i="3"/>
  <c r="F364" i="3"/>
  <c r="F347" i="3"/>
  <c r="F312" i="3"/>
  <c r="F154" i="3"/>
  <c r="F150" i="3"/>
  <c r="F202" i="3"/>
  <c r="F149" i="3"/>
  <c r="F139" i="3"/>
  <c r="F198" i="3"/>
  <c r="F132" i="3"/>
  <c r="F124" i="3"/>
  <c r="F310" i="3"/>
  <c r="F122" i="3"/>
  <c r="F309" i="3"/>
  <c r="F192" i="3"/>
  <c r="F278" i="3"/>
  <c r="F121" i="3"/>
  <c r="F277" i="3"/>
  <c r="F217" i="3"/>
  <c r="F191" i="3"/>
  <c r="F185" i="3"/>
  <c r="F175" i="3"/>
  <c r="F116" i="3"/>
  <c r="F178" i="3"/>
  <c r="F111" i="3"/>
  <c r="F108" i="3"/>
  <c r="F133" i="3"/>
  <c r="F129" i="3"/>
  <c r="F104" i="3"/>
  <c r="F102" i="3"/>
  <c r="F101" i="3"/>
  <c r="F126" i="3"/>
  <c r="F99" i="3"/>
  <c r="F103" i="3"/>
  <c r="F83" i="3"/>
  <c r="F95" i="3"/>
  <c r="F73" i="3"/>
  <c r="F94" i="3"/>
  <c r="F65" i="3"/>
  <c r="F88" i="3"/>
  <c r="F62" i="3"/>
  <c r="F86" i="3"/>
  <c r="F61" i="3"/>
  <c r="F85" i="3"/>
  <c r="F37" i="3"/>
  <c r="F82" i="3"/>
  <c r="F27" i="3"/>
  <c r="F66" i="3"/>
  <c r="F44" i="3"/>
  <c r="F14" i="3"/>
  <c r="F511" i="3"/>
  <c r="F20" i="3"/>
  <c r="F19" i="3"/>
  <c r="F498" i="3"/>
  <c r="F458" i="3"/>
  <c r="F407" i="3"/>
  <c r="F503" i="3"/>
  <c r="F376" i="3"/>
  <c r="F370" i="3"/>
  <c r="F366" i="3"/>
  <c r="F360" i="3"/>
  <c r="F348" i="3"/>
  <c r="F342" i="3"/>
  <c r="F340" i="3"/>
  <c r="F488" i="3"/>
  <c r="F446" i="3"/>
  <c r="F317" i="3"/>
  <c r="F302" i="3"/>
  <c r="F299" i="3"/>
  <c r="F286" i="3"/>
  <c r="F226" i="3"/>
  <c r="F429" i="3"/>
  <c r="F422" i="3"/>
  <c r="F417" i="3"/>
  <c r="F403" i="3"/>
  <c r="F397" i="3"/>
  <c r="F356" i="3"/>
  <c r="F350" i="3"/>
  <c r="F339" i="3"/>
  <c r="F328" i="3"/>
  <c r="F172" i="3"/>
  <c r="F298" i="3"/>
  <c r="F155" i="3"/>
  <c r="F289" i="3"/>
  <c r="F153" i="3"/>
  <c r="F270" i="3"/>
  <c r="F233" i="3"/>
  <c r="F213" i="3"/>
  <c r="F211" i="3"/>
  <c r="F130" i="3"/>
  <c r="F128" i="3"/>
  <c r="F203" i="3"/>
  <c r="F188" i="3"/>
  <c r="F117" i="3"/>
  <c r="F177" i="3"/>
  <c r="F131" i="3"/>
  <c r="F110" i="3"/>
  <c r="F107" i="3"/>
  <c r="F98" i="3"/>
  <c r="F96" i="3"/>
  <c r="F87" i="3"/>
  <c r="F92" i="3"/>
  <c r="F72" i="3"/>
  <c r="F76" i="3"/>
  <c r="F70" i="3"/>
  <c r="F32" i="3"/>
  <c r="F42" i="3"/>
  <c r="F38" i="3"/>
  <c r="F11" i="3"/>
  <c r="F6" i="3"/>
  <c r="F31" i="3"/>
  <c r="F5" i="3"/>
  <c r="F79" i="3"/>
  <c r="F26" i="3"/>
  <c r="F483" i="3"/>
  <c r="F476" i="3"/>
  <c r="F462" i="3"/>
  <c r="F450" i="3"/>
  <c r="F24" i="3"/>
  <c r="F4" i="3"/>
  <c r="F442" i="3"/>
  <c r="F378" i="3"/>
  <c r="F361" i="3"/>
  <c r="F410" i="3"/>
  <c r="F391" i="3"/>
  <c r="F344" i="3"/>
  <c r="F64" i="3"/>
  <c r="F380" i="3"/>
  <c r="F349" i="3"/>
  <c r="F341" i="3"/>
  <c r="F335" i="3"/>
  <c r="F346" i="3"/>
  <c r="F273" i="3"/>
  <c r="F56" i="3"/>
  <c r="F311" i="3"/>
  <c r="F265" i="3"/>
  <c r="F269" i="3"/>
  <c r="F181" i="3"/>
  <c r="F51" i="3"/>
  <c r="F216" i="3"/>
  <c r="F137" i="3"/>
  <c r="F200" i="3"/>
  <c r="F170" i="3"/>
  <c r="F77" i="3"/>
  <c r="F45" i="3"/>
  <c r="F146" i="3"/>
  <c r="F423" i="3"/>
  <c r="F119" i="3"/>
  <c r="F106" i="3"/>
  <c r="F368" i="3"/>
  <c r="F343" i="3"/>
  <c r="F336" i="3"/>
  <c r="F420" i="3"/>
  <c r="F329" i="3"/>
  <c r="F402" i="3"/>
  <c r="F374" i="3"/>
  <c r="F264" i="3"/>
  <c r="F293" i="3"/>
  <c r="F254" i="3"/>
  <c r="F145" i="3"/>
  <c r="F287" i="3"/>
  <c r="F28" i="3"/>
  <c r="F50" i="3"/>
  <c r="F263" i="3"/>
  <c r="F25" i="3"/>
  <c r="F251" i="3"/>
  <c r="F40" i="3"/>
  <c r="F439" i="3"/>
  <c r="F249" i="3"/>
  <c r="F199" i="3"/>
  <c r="F495" i="3"/>
  <c r="F16" i="3"/>
  <c r="F143" i="3"/>
  <c r="F113" i="3"/>
  <c r="F52" i="3"/>
  <c r="F304" i="3"/>
  <c r="F205" i="3"/>
  <c r="F30" i="3"/>
  <c r="F405" i="3"/>
  <c r="F363" i="3"/>
  <c r="F7" i="3"/>
  <c r="F326" i="3"/>
  <c r="F266" i="3"/>
  <c r="F413" i="3"/>
  <c r="I42" i="1"/>
  <c r="J56" i="1" l="1"/>
  <c r="F61" i="1"/>
  <c r="J57" i="1"/>
  <c r="P23" i="1"/>
  <c r="D37" i="1"/>
  <c r="AC38" i="1" s="1"/>
  <c r="I44" i="1"/>
  <c r="J38" i="1"/>
  <c r="D38" i="1" s="1"/>
  <c r="B16" i="11"/>
  <c r="C16" i="11" s="1"/>
  <c r="P73" i="1"/>
  <c r="U73" i="1" s="1"/>
  <c r="Y69" i="1" s="1"/>
  <c r="P74" i="1"/>
  <c r="C8" i="14"/>
  <c r="J99" i="1"/>
  <c r="C7" i="14"/>
  <c r="J98" i="1"/>
  <c r="C3" i="14"/>
  <c r="J94" i="1"/>
  <c r="J93" i="1"/>
  <c r="Q23" i="1"/>
  <c r="F100" i="1"/>
  <c r="D2" i="14"/>
  <c r="I99" i="1"/>
  <c r="N99" i="1" s="1"/>
  <c r="E8" i="14"/>
  <c r="G98" i="1"/>
  <c r="M98" i="1" s="1"/>
  <c r="D7" i="14"/>
  <c r="I95" i="1"/>
  <c r="N95" i="1" s="1"/>
  <c r="E4" i="14"/>
  <c r="G94" i="1"/>
  <c r="M94" i="1" s="1"/>
  <c r="D3" i="14"/>
  <c r="E97" i="1"/>
  <c r="L97" i="1" s="1"/>
  <c r="C6" i="14"/>
  <c r="C5" i="14"/>
  <c r="I93" i="1"/>
  <c r="N93" i="1" s="1"/>
  <c r="E2" i="14"/>
  <c r="G99" i="1"/>
  <c r="M99" i="1" s="1"/>
  <c r="D8" i="14"/>
  <c r="G95" i="1"/>
  <c r="M95" i="1" s="1"/>
  <c r="D4" i="14"/>
  <c r="E95" i="1"/>
  <c r="C4" i="14"/>
  <c r="I97" i="1"/>
  <c r="N97" i="1" s="1"/>
  <c r="E6" i="14"/>
  <c r="G96" i="1"/>
  <c r="M96" i="1" s="1"/>
  <c r="D5" i="14"/>
  <c r="I98" i="1"/>
  <c r="N98" i="1" s="1"/>
  <c r="E7" i="14"/>
  <c r="G97" i="1"/>
  <c r="M97" i="1" s="1"/>
  <c r="D6" i="14"/>
  <c r="I94" i="1"/>
  <c r="N94" i="1" s="1"/>
  <c r="E3" i="14"/>
  <c r="I30" i="1"/>
  <c r="B15" i="11"/>
  <c r="C15" i="11" s="1"/>
  <c r="K46" i="1"/>
  <c r="S46" i="1"/>
  <c r="K45" i="1"/>
  <c r="S45" i="1"/>
  <c r="K44" i="1"/>
  <c r="S44" i="1"/>
  <c r="K47" i="1"/>
  <c r="S47" i="1"/>
  <c r="K43" i="1"/>
  <c r="K31" i="1"/>
  <c r="G31" i="1"/>
  <c r="B25" i="11" s="1"/>
  <c r="C25" i="11" s="1"/>
  <c r="P24" i="1"/>
  <c r="E31" i="1"/>
  <c r="B28" i="11"/>
  <c r="C28" i="11" s="1"/>
  <c r="N31" i="1"/>
  <c r="B77" i="11" s="1"/>
  <c r="C77" i="11" s="1"/>
  <c r="J31" i="1"/>
  <c r="B69" i="11" s="1"/>
  <c r="C69" i="11" s="1"/>
  <c r="F31" i="1"/>
  <c r="Q29" i="1"/>
  <c r="B27" i="11"/>
  <c r="C27" i="11" s="1"/>
  <c r="M31" i="1"/>
  <c r="B33" i="11" s="1"/>
  <c r="C33" i="11" s="1"/>
  <c r="I31" i="1"/>
  <c r="B65" i="11" s="1"/>
  <c r="C65" i="11" s="1"/>
  <c r="L31" i="1"/>
  <c r="H31" i="1"/>
  <c r="G49" i="1"/>
  <c r="S49" i="1" s="1"/>
  <c r="I49" i="1"/>
  <c r="G30" i="1"/>
  <c r="G100" i="1"/>
  <c r="L30" i="1"/>
  <c r="F30" i="1"/>
  <c r="Q28" i="1"/>
  <c r="H30" i="1"/>
  <c r="J30" i="1"/>
  <c r="N30" i="1"/>
  <c r="I78" i="1"/>
  <c r="R78" i="1" s="1"/>
  <c r="I74" i="1"/>
  <c r="R74" i="1" s="1"/>
  <c r="K76" i="1"/>
  <c r="S76" i="1" s="1"/>
  <c r="K42" i="1"/>
  <c r="G48" i="1"/>
  <c r="I48" i="1" s="1"/>
  <c r="I46" i="1"/>
  <c r="D36" i="1" s="1"/>
  <c r="Z38" i="1" s="1"/>
  <c r="M30" i="1"/>
  <c r="O30" i="1"/>
  <c r="K30" i="1"/>
  <c r="P28" i="1"/>
  <c r="Q26" i="1"/>
  <c r="P29" i="1"/>
  <c r="Q27" i="1"/>
  <c r="Q25" i="1"/>
  <c r="N77" i="1"/>
  <c r="N79" i="1"/>
  <c r="P25" i="1"/>
  <c r="Q24" i="1"/>
  <c r="P27" i="1"/>
  <c r="E30" i="1"/>
  <c r="P26" i="1"/>
  <c r="J60" i="1"/>
  <c r="H56" i="1"/>
  <c r="D100" i="1"/>
  <c r="E100" i="1" s="1"/>
  <c r="E98" i="1"/>
  <c r="H100" i="1"/>
  <c r="I100" i="1" s="1"/>
  <c r="E10" i="14" s="1"/>
  <c r="E96" i="1"/>
  <c r="L96" i="1" s="1"/>
  <c r="E94" i="1"/>
  <c r="G93" i="1"/>
  <c r="I96" i="1"/>
  <c r="N96" i="1" s="1"/>
  <c r="E99" i="1"/>
  <c r="M79" i="1"/>
  <c r="T79" i="1" s="1"/>
  <c r="I79" i="1"/>
  <c r="R79" i="1" s="1"/>
  <c r="K79" i="1"/>
  <c r="S79" i="1" s="1"/>
  <c r="I77" i="1"/>
  <c r="R77" i="1" s="1"/>
  <c r="K77" i="1"/>
  <c r="S77" i="1" s="1"/>
  <c r="E77" i="1"/>
  <c r="P77" i="1" s="1"/>
  <c r="M77" i="1"/>
  <c r="T77" i="1" s="1"/>
  <c r="G77" i="1"/>
  <c r="Q77" i="1" s="1"/>
  <c r="K75" i="1"/>
  <c r="S75" i="1" s="1"/>
  <c r="I75" i="1"/>
  <c r="R75" i="1" s="1"/>
  <c r="E75" i="1"/>
  <c r="P75" i="1" s="1"/>
  <c r="G75" i="1"/>
  <c r="Q75" i="1" s="1"/>
  <c r="M75" i="1"/>
  <c r="T75" i="1" s="1"/>
  <c r="G79" i="1"/>
  <c r="Q79" i="1" s="1"/>
  <c r="AF38" i="1"/>
  <c r="N76" i="1"/>
  <c r="E79" i="1"/>
  <c r="P79" i="1" s="1"/>
  <c r="H58" i="1"/>
  <c r="H59" i="1"/>
  <c r="U75" i="1" l="1"/>
  <c r="Y71" i="1" s="1"/>
  <c r="U77" i="1"/>
  <c r="Y73" i="1" s="1"/>
  <c r="U79" i="1"/>
  <c r="Y75" i="1" s="1"/>
  <c r="K93" i="1"/>
  <c r="M93" i="1"/>
  <c r="O93" i="1" s="1"/>
  <c r="K98" i="1"/>
  <c r="L98" i="1"/>
  <c r="O98" i="1" s="1"/>
  <c r="P98" i="1" s="1"/>
  <c r="K95" i="1"/>
  <c r="L95" i="1"/>
  <c r="O95" i="1" s="1"/>
  <c r="P95" i="1" s="1"/>
  <c r="C9" i="14"/>
  <c r="K94" i="1"/>
  <c r="L94" i="1"/>
  <c r="O94" i="1" s="1"/>
  <c r="P94" i="1" s="1"/>
  <c r="O97" i="1"/>
  <c r="P97" i="1" s="1"/>
  <c r="K99" i="1"/>
  <c r="L99" i="1"/>
  <c r="O99" i="1" s="1"/>
  <c r="P99" i="1" s="1"/>
  <c r="O96" i="1"/>
  <c r="P96" i="1" s="1"/>
  <c r="M100" i="1"/>
  <c r="K97" i="1"/>
  <c r="K96" i="1"/>
  <c r="D9" i="14"/>
  <c r="R28" i="1"/>
  <c r="T28" i="1" s="1"/>
  <c r="U28" i="1" s="1"/>
  <c r="V28" i="1" s="1"/>
  <c r="W28" i="1" s="1"/>
  <c r="B108" i="11"/>
  <c r="B110" i="11" s="1"/>
  <c r="B111" i="11" s="1"/>
  <c r="R25" i="1"/>
  <c r="S25" i="1" s="1"/>
  <c r="B93" i="11"/>
  <c r="B95" i="11" s="1"/>
  <c r="B96" i="11" s="1"/>
  <c r="R23" i="1"/>
  <c r="B83" i="11"/>
  <c r="B85" i="11" s="1"/>
  <c r="B86" i="11" s="1"/>
  <c r="R27" i="1"/>
  <c r="T27" i="1" s="1"/>
  <c r="U27" i="1" s="1"/>
  <c r="B103" i="11"/>
  <c r="B105" i="11" s="1"/>
  <c r="B106" i="11" s="1"/>
  <c r="R26" i="1"/>
  <c r="S26" i="1" s="1"/>
  <c r="B98" i="11"/>
  <c r="R29" i="1"/>
  <c r="T29" i="1" s="1"/>
  <c r="U29" i="1" s="1"/>
  <c r="V29" i="1" s="1"/>
  <c r="W29" i="1" s="1"/>
  <c r="B113" i="11"/>
  <c r="B115" i="11" s="1"/>
  <c r="B116" i="11" s="1"/>
  <c r="R24" i="1"/>
  <c r="T24" i="1" s="1"/>
  <c r="U24" i="1" s="1"/>
  <c r="B88" i="11"/>
  <c r="B90" i="11" s="1"/>
  <c r="B91" i="11" s="1"/>
  <c r="E102" i="1"/>
  <c r="C10" i="14"/>
  <c r="E9" i="14"/>
  <c r="G102" i="1"/>
  <c r="D10" i="14"/>
  <c r="N81" i="1"/>
  <c r="K48" i="1"/>
  <c r="B29" i="11"/>
  <c r="C29" i="11" s="1"/>
  <c r="B17" i="11"/>
  <c r="C17" i="11" s="1"/>
  <c r="B13" i="11"/>
  <c r="C13" i="11" s="1"/>
  <c r="Q31" i="1"/>
  <c r="R31" i="1" s="1"/>
  <c r="P31" i="1"/>
  <c r="P30" i="1"/>
  <c r="J100" i="1"/>
  <c r="M74" i="1"/>
  <c r="T74" i="1" s="1"/>
  <c r="I76" i="1"/>
  <c r="R76" i="1" s="1"/>
  <c r="K74" i="1"/>
  <c r="S74" i="1" s="1"/>
  <c r="G74" i="1"/>
  <c r="Q74" i="1" s="1"/>
  <c r="E78" i="1"/>
  <c r="P78" i="1" s="1"/>
  <c r="G76" i="1"/>
  <c r="Q76" i="1" s="1"/>
  <c r="M76" i="1"/>
  <c r="T76" i="1" s="1"/>
  <c r="M78" i="1"/>
  <c r="T78" i="1" s="1"/>
  <c r="E76" i="1"/>
  <c r="P76" i="1" s="1"/>
  <c r="G78" i="1"/>
  <c r="Q78" i="1" s="1"/>
  <c r="E18" i="1"/>
  <c r="F18" i="1" s="1"/>
  <c r="E17" i="1"/>
  <c r="F17" i="1" s="1"/>
  <c r="Q30" i="1"/>
  <c r="J61" i="1"/>
  <c r="I102" i="1"/>
  <c r="O75" i="1"/>
  <c r="O77" i="1"/>
  <c r="O79" i="1"/>
  <c r="O73" i="1"/>
  <c r="H61" i="1"/>
  <c r="S23" i="1" l="1"/>
  <c r="T23" i="1"/>
  <c r="D103" i="1"/>
  <c r="J103" i="1" s="1"/>
  <c r="U78" i="1"/>
  <c r="Y74" i="1" s="1"/>
  <c r="U74" i="1"/>
  <c r="Y70" i="1" s="1"/>
  <c r="U76" i="1"/>
  <c r="Y72" i="1" s="1"/>
  <c r="P93" i="1"/>
  <c r="L100" i="1"/>
  <c r="P104" i="1"/>
  <c r="B18" i="10" s="1"/>
  <c r="B122" i="11" s="1"/>
  <c r="U23" i="1"/>
  <c r="V23" i="1" s="1"/>
  <c r="W23" i="1" s="1"/>
  <c r="V24" i="1"/>
  <c r="W24" i="1" s="1"/>
  <c r="S27" i="1"/>
  <c r="T25" i="1"/>
  <c r="U25" i="1" s="1"/>
  <c r="V25" i="1" s="1"/>
  <c r="W25" i="1" s="1"/>
  <c r="S29" i="1"/>
  <c r="R30" i="1"/>
  <c r="V27" i="1"/>
  <c r="W27" i="1" s="1"/>
  <c r="S24" i="1"/>
  <c r="S28" i="1"/>
  <c r="T26" i="1"/>
  <c r="U26" i="1" s="1"/>
  <c r="V26" i="1" s="1"/>
  <c r="W26" i="1" s="1"/>
  <c r="B121" i="11"/>
  <c r="B100" i="11"/>
  <c r="B101" i="11" s="1"/>
  <c r="S31" i="1"/>
  <c r="U31" i="1"/>
  <c r="M81" i="1"/>
  <c r="D67" i="1"/>
  <c r="F67" i="1"/>
  <c r="J67" i="1"/>
  <c r="K81" i="1"/>
  <c r="L67" i="1"/>
  <c r="G81" i="1"/>
  <c r="D84" i="1"/>
  <c r="O74" i="1"/>
  <c r="O76" i="1"/>
  <c r="O78" i="1"/>
  <c r="H67" i="1"/>
  <c r="I81" i="1"/>
  <c r="B123" i="11" l="1"/>
  <c r="B124" i="11" s="1"/>
  <c r="S30" i="1"/>
  <c r="T30" i="1"/>
  <c r="J84" i="1"/>
  <c r="F11" i="13"/>
  <c r="L84" i="1"/>
  <c r="G11" i="13"/>
  <c r="H84" i="1"/>
  <c r="E11" i="13"/>
  <c r="F84" i="1"/>
  <c r="D11" i="13"/>
  <c r="N67" i="1"/>
  <c r="O81" i="1"/>
  <c r="D85" i="1" l="1"/>
  <c r="K85" i="1" s="1"/>
</calcChain>
</file>

<file path=xl/sharedStrings.xml><?xml version="1.0" encoding="utf-8"?>
<sst xmlns="http://schemas.openxmlformats.org/spreadsheetml/2006/main" count="8840" uniqueCount="2237">
  <si>
    <t>คณะ</t>
  </si>
  <si>
    <t>จำนวนอาจารย์ทั้งหมด</t>
  </si>
  <si>
    <t>TCI 2</t>
  </si>
  <si>
    <t>TCI 1</t>
  </si>
  <si>
    <t>งานสร้างสรรค์ระดับสถาบัน</t>
  </si>
  <si>
    <t>งานสร้างสรรค์ระดับชาติ</t>
  </si>
  <si>
    <t>รวมจำนวน</t>
  </si>
  <si>
    <t>รวมผลถ่วง</t>
  </si>
  <si>
    <t>ต้องหาเพิ่ม</t>
  </si>
  <si>
    <t>คิดเป็นร้อยละ</t>
  </si>
  <si>
    <t>รวม</t>
  </si>
  <si>
    <t>ด้านสังคมศาสตร์</t>
  </si>
  <si>
    <t>ด้านวิทยาศาสตร์</t>
  </si>
  <si>
    <t>ค่าเป้าหมาย</t>
  </si>
  <si>
    <t>คะแนนเกณฑ์สกอ.</t>
  </si>
  <si>
    <t>รวมร้อยละ
เพื่อบรรลุ</t>
  </si>
  <si>
    <t>ผลการดำเนินงาน</t>
  </si>
  <si>
    <t>ร้อยละ 30</t>
  </si>
  <si>
    <t>ร้อยละ 20</t>
  </si>
  <si>
    <t>จำนวนอาจารย์
ปฏิบัติงานจริง</t>
  </si>
  <si>
    <t>จำนวนงบประมาณ</t>
  </si>
  <si>
    <t>กลุ่มวิชา</t>
  </si>
  <si>
    <t>วิทยาศาสตร์และเทคโนโลยี</t>
  </si>
  <si>
    <t>วิทยาศาสตร์สุขภาพ</t>
  </si>
  <si>
    <t>มนุษยศาสตร์และสังคมศาสตร์</t>
  </si>
  <si>
    <t>ค่าเป้าหมาย
(ร้อยละ)</t>
  </si>
  <si>
    <t>จำนวนงานวิจัยทั้งหมด</t>
  </si>
  <si>
    <t>เพื่อพัฒนาท้องถิ่น</t>
  </si>
  <si>
    <t>การเรียนการสอน</t>
  </si>
  <si>
    <t>การพัฒนานักศึกษา</t>
  </si>
  <si>
    <t>การบริหารจัดการ</t>
  </si>
  <si>
    <t>การทำนุบำรุงศิลปวัฒนธรรม</t>
  </si>
  <si>
    <t>จำนวนงานวิจัย</t>
  </si>
  <si>
    <t>ร้อยละ</t>
  </si>
  <si>
    <t>ที่</t>
  </si>
  <si>
    <t>ชื่อโครงการ</t>
  </si>
  <si>
    <t>ชื่อผู้วิจัย</t>
  </si>
  <si>
    <t>งบประมาณ</t>
  </si>
  <si>
    <t>แหล่งทุน</t>
  </si>
  <si>
    <t>งบประมาณแผ่นดิน</t>
  </si>
  <si>
    <t>คณะครุศาสตร์</t>
  </si>
  <si>
    <t>คณะนิติศาสตร์</t>
  </si>
  <si>
    <t>คณะพยาบาลศาสตร์</t>
  </si>
  <si>
    <t>คณะมนุษยศาสตร์และสังคมศาสตร์</t>
  </si>
  <si>
    <t>คณะวิทยาการจัดการ</t>
  </si>
  <si>
    <t>คณะวิทยาศาสตร์และเทคโนโลยี</t>
  </si>
  <si>
    <t>วิทยาลัยนานาชาติการท่องเที่ยว</t>
  </si>
  <si>
    <t>กกก</t>
  </si>
  <si>
    <t>รุ่นใหม่</t>
  </si>
  <si>
    <t>รุ่นกลาง</t>
  </si>
  <si>
    <t>รุ่นเก่า</t>
  </si>
  <si>
    <t>คำนำหน้า</t>
  </si>
  <si>
    <t>ชื่อ</t>
  </si>
  <si>
    <t>นามสกุล</t>
  </si>
  <si>
    <t>วันเริมปฏิบัติงาน</t>
  </si>
  <si>
    <t>อายุงาน</t>
  </si>
  <si>
    <t>วุฒิ/ตำแหน่ง</t>
  </si>
  <si>
    <t>วุฒิ</t>
  </si>
  <si>
    <t>ชื่อหน่วยงานย่อย</t>
  </si>
  <si>
    <t>ชื่อหน่วยงาน</t>
  </si>
  <si>
    <t>ประเภทบุคลากร</t>
  </si>
  <si>
    <t>สถานะ</t>
  </si>
  <si>
    <t>ประเภทนักวิจัยรวมทั้งหมด</t>
  </si>
  <si>
    <t>ดร.</t>
  </si>
  <si>
    <t>พงษ์ศักดิ์</t>
  </si>
  <si>
    <t>นพรัตน์</t>
  </si>
  <si>
    <t>เอก</t>
  </si>
  <si>
    <t>ปร.ด.</t>
  </si>
  <si>
    <t>สาขาวิชาวิทยาศาสตร์สิ่งแวดล้อม</t>
  </si>
  <si>
    <t xml:space="preserve">พนักงานมหาวิทยาลัย </t>
  </si>
  <si>
    <t>ไม่มีงานวิจัย</t>
  </si>
  <si>
    <t>นาย</t>
  </si>
  <si>
    <t>เตชธรรม</t>
  </si>
  <si>
    <t>สังข์คร</t>
  </si>
  <si>
    <t>โท</t>
  </si>
  <si>
    <t>บธ.ม.</t>
  </si>
  <si>
    <t>สาขาวิชาบริหารธุรกิจ แขนงวิชาการจัดการทั่วไป</t>
  </si>
  <si>
    <t>อนุมาน</t>
  </si>
  <si>
    <t>จันทวงศ์</t>
  </si>
  <si>
    <t>Ph.D.</t>
  </si>
  <si>
    <t>สาขาวิชาเศรษฐศาสตร์</t>
  </si>
  <si>
    <t>กฤษณี</t>
  </si>
  <si>
    <t>สงสวัสดิ์</t>
  </si>
  <si>
    <t>กศ.ด.</t>
  </si>
  <si>
    <t>กลุ่มวิชาหลักสูตรและการสอน</t>
  </si>
  <si>
    <t>ข้าราชการ</t>
  </si>
  <si>
    <t>จุฑามาศ</t>
  </si>
  <si>
    <t>กระจ่างศรี</t>
  </si>
  <si>
    <t>วท.ม.</t>
  </si>
  <si>
    <t>สาขาวิชาวิทยาการคอมพิวเตอร์</t>
  </si>
  <si>
    <t>เบญจมาศ</t>
  </si>
  <si>
    <t>หนูแป้น</t>
  </si>
  <si>
    <t>สาขาวิชาชีววิทยา</t>
  </si>
  <si>
    <t>ผศ.ดร.</t>
  </si>
  <si>
    <t>ปริศนา</t>
  </si>
  <si>
    <t>รักบำรุง</t>
  </si>
  <si>
    <t>หลักสูตรสาขาวิชาวิทยาศาสตร์ทั่วไป</t>
  </si>
  <si>
    <t>ภมรรัตน์</t>
  </si>
  <si>
    <t>สุธรรม</t>
  </si>
  <si>
    <t>ศศ.ด.</t>
  </si>
  <si>
    <t>สาขาวิชาการพัฒนาชุมชน</t>
  </si>
  <si>
    <t>นาง</t>
  </si>
  <si>
    <t>มโนลี</t>
  </si>
  <si>
    <t>ศรีเปารยะ เพ็ญพงษ์</t>
  </si>
  <si>
    <t>ศ.ม.</t>
  </si>
  <si>
    <t>อาจารย์สัญญาจ้าง</t>
  </si>
  <si>
    <t>วัฒนา</t>
  </si>
  <si>
    <t>รัตนพรหม</t>
  </si>
  <si>
    <t>ศษ.ด.</t>
  </si>
  <si>
    <t>อัคคกร</t>
  </si>
  <si>
    <t>ไชยพงษ์</t>
  </si>
  <si>
    <t>สาขาวิชานิติศาสตร์</t>
  </si>
  <si>
    <t>วรรณา</t>
  </si>
  <si>
    <t>กุมารจันทร์</t>
  </si>
  <si>
    <t>พย.ม.</t>
  </si>
  <si>
    <t>สาขาวิชาการพยาบาลผู้ใหญ่และผู้สูงอายุ</t>
  </si>
  <si>
    <t>ผศ.</t>
  </si>
  <si>
    <t>ชิตาพร</t>
  </si>
  <si>
    <t>เอี่ยมสะอาด</t>
  </si>
  <si>
    <t>กศ.ม.</t>
  </si>
  <si>
    <t>หลักสูตรสาขาวิชาการศึกษาปฐมวัย</t>
  </si>
  <si>
    <t>เอกเพชร</t>
  </si>
  <si>
    <t>กลุ่มวิชาพื้นฐานการศึกษา/บริหารการศึกษา</t>
  </si>
  <si>
    <t>ชุลีวรรณ</t>
  </si>
  <si>
    <t>ปราณีธรรม</t>
  </si>
  <si>
    <t>สาขาวิชาธุรกิจการบิน</t>
  </si>
  <si>
    <t>พงศ์เทพ</t>
  </si>
  <si>
    <t>แก้วเสถียร</t>
  </si>
  <si>
    <t xml:space="preserve">พช.ม. </t>
  </si>
  <si>
    <t>เอพร</t>
  </si>
  <si>
    <t>โมฬี</t>
  </si>
  <si>
    <t>สาขาวิชาบรรณารักษ์และสารสนเทศศาสตร์</t>
  </si>
  <si>
    <t>สาขาวิชารัฐประศาสนศาสตร์</t>
  </si>
  <si>
    <t>วัชรี</t>
  </si>
  <si>
    <t>รวยรื่น</t>
  </si>
  <si>
    <t>ภวิกา</t>
  </si>
  <si>
    <t>ภักษา</t>
  </si>
  <si>
    <t>ค.ม.</t>
  </si>
  <si>
    <t>กลุ่มวิชาจิตวิทยาและการแนะแนว</t>
  </si>
  <si>
    <t>กมลวรรณ</t>
  </si>
  <si>
    <t>เหล่ายัง</t>
  </si>
  <si>
    <t>สาขาวิชาบริหารธุรกิจ แขนงวิชาการตลาด</t>
  </si>
  <si>
    <t>นัฎจรี</t>
  </si>
  <si>
    <t>เจริญสุข</t>
  </si>
  <si>
    <t>ศษ.ม.</t>
  </si>
  <si>
    <t>ณัชชารีย์</t>
  </si>
  <si>
    <t>ทวีหิรัญรัฐกิจ</t>
  </si>
  <si>
    <t>วชิรศักดิ์</t>
  </si>
  <si>
    <t>มัชฌิมาภิโร</t>
  </si>
  <si>
    <t>หลักสูตรสาขาวิชาสังคมศึกษา</t>
  </si>
  <si>
    <t>บรรจง</t>
  </si>
  <si>
    <t>ปลื้มใจ</t>
  </si>
  <si>
    <t>ไพจิตร</t>
  </si>
  <si>
    <t>สาขาวิชาบริหารธุรกิจ แขนงวิชาการบริหารทรัพยากรมนุษย์</t>
  </si>
  <si>
    <t>วิรีภรณ์</t>
  </si>
  <si>
    <t>ชัยเศรษฐสัมพันธ์</t>
  </si>
  <si>
    <t>สาขาวิชาการพยาบาลมารดาและทารก</t>
  </si>
  <si>
    <t>เกวลิน</t>
  </si>
  <si>
    <t>อังคณานนท์</t>
  </si>
  <si>
    <t>สาขาวิชาคอมพิวเตอร์ธุรกิจ</t>
  </si>
  <si>
    <t>พรเพ็ญ</t>
  </si>
  <si>
    <t>สุขหนู</t>
  </si>
  <si>
    <t>สาขาวิชาการบัญชี</t>
  </si>
  <si>
    <t>ณัฐวุฒิ</t>
  </si>
  <si>
    <t>สุวรรณทิพย์</t>
  </si>
  <si>
    <t>ฐิติพงศ์</t>
  </si>
  <si>
    <t>เครือหงส์</t>
  </si>
  <si>
    <t>สาขาวิชาฟิสิกส์</t>
  </si>
  <si>
    <t>เนตรนภา</t>
  </si>
  <si>
    <t>ธนพัฒน์</t>
  </si>
  <si>
    <t>สาขาวิชาสาธารณสุขชุมชน</t>
  </si>
  <si>
    <t>ลาศึกษาต่อ</t>
  </si>
  <si>
    <t>อรรถพงศ์</t>
  </si>
  <si>
    <t>ลิมป์กาญจนวัฒน์</t>
  </si>
  <si>
    <t>พีรวัจน์</t>
  </si>
  <si>
    <t>ชูเพ็ง</t>
  </si>
  <si>
    <t>สาขาวิชาสัตวศาสตร์</t>
  </si>
  <si>
    <t>กนกรัตน์</t>
  </si>
  <si>
    <t>ใสสอาด</t>
  </si>
  <si>
    <t>กฤตภาส</t>
  </si>
  <si>
    <t>จินาภาค</t>
  </si>
  <si>
    <t>สาขาวิชาวิทยาศาสตร์และเทคโนโลยีการอาหาร</t>
  </si>
  <si>
    <t>ส.อ.</t>
  </si>
  <si>
    <t>ชัยนุสนธ์</t>
  </si>
  <si>
    <t>เกษตรพงศ์ศาล</t>
  </si>
  <si>
    <t>สิทธิกร</t>
  </si>
  <si>
    <t>ศักดิ์แสง</t>
  </si>
  <si>
    <t>น.ม.</t>
  </si>
  <si>
    <t>เกศรา</t>
  </si>
  <si>
    <t>ตั้นเซ่ง</t>
  </si>
  <si>
    <t>ภควดี</t>
  </si>
  <si>
    <t>รักษ์ทอง</t>
  </si>
  <si>
    <t>วีณา</t>
  </si>
  <si>
    <t>ลิ้มสกุล</t>
  </si>
  <si>
    <t>สาขาวิชาการพบาบาลผู้ใหญ่และผู้สูงอายุ</t>
  </si>
  <si>
    <t>รัชดาภรณ์</t>
  </si>
  <si>
    <t>ขวัญศรีเพ็ชร์</t>
  </si>
  <si>
    <t>หลักสูตรสาขาวิชาศิลปศึกษา</t>
  </si>
  <si>
    <t>อัญชลีพร</t>
  </si>
  <si>
    <t>มั่นคง</t>
  </si>
  <si>
    <t>หลักสูตรสาขาวิชาคอมพิวเตอร์</t>
  </si>
  <si>
    <t>จีรวรรณ</t>
  </si>
  <si>
    <t>ศรีหนูสุด</t>
  </si>
  <si>
    <t>พช.ม.</t>
  </si>
  <si>
    <t>พลกฤต</t>
  </si>
  <si>
    <t>แสงอาวุธ</t>
  </si>
  <si>
    <t>ประดิษฐ์พร</t>
  </si>
  <si>
    <t>พงศ์เตรียง</t>
  </si>
  <si>
    <t xml:space="preserve">วิศาล </t>
  </si>
  <si>
    <t>ศรีมหาวโร</t>
  </si>
  <si>
    <t xml:space="preserve">ศศ.ด. </t>
  </si>
  <si>
    <t>อาจารย์เกษียณอายุราชการ</t>
  </si>
  <si>
    <t>วรรณะ</t>
  </si>
  <si>
    <t>วท.ด.</t>
  </si>
  <si>
    <t>ธณิศา</t>
  </si>
  <si>
    <t>สุขขารมย์</t>
  </si>
  <si>
    <t>ศศ.ม.</t>
  </si>
  <si>
    <t>ธนายุ</t>
  </si>
  <si>
    <t>ภู่วิทยาธร</t>
  </si>
  <si>
    <t>ดาริน</t>
  </si>
  <si>
    <t>รุ่งกลิ่น</t>
  </si>
  <si>
    <t>พืชผล</t>
  </si>
  <si>
    <t>วิลาวัณย์</t>
  </si>
  <si>
    <t>ทิพย์สุวรรณพร</t>
  </si>
  <si>
    <t>นงลักษณ์</t>
  </si>
  <si>
    <t>ผุดเผือก</t>
  </si>
  <si>
    <t>กาญจนา</t>
  </si>
  <si>
    <t>เผือกคง</t>
  </si>
  <si>
    <t>กนกรัตณ์</t>
  </si>
  <si>
    <t>ชลศิลป์</t>
  </si>
  <si>
    <t>กรณ์</t>
  </si>
  <si>
    <t>กรภัทร์ชัยกุล</t>
  </si>
  <si>
    <t>กิตติมา</t>
  </si>
  <si>
    <t>คงทน</t>
  </si>
  <si>
    <t>ณาตยาณี</t>
  </si>
  <si>
    <t>พรหมเมือง</t>
  </si>
  <si>
    <t>ผศ.ว่าที่ร.ต. ดร.</t>
  </si>
  <si>
    <t>สิริสวัสช์</t>
  </si>
  <si>
    <t>ทองก้านเหลือง</t>
  </si>
  <si>
    <t>กลุ่มวิชาวิจัย/วัดผลและประเมินผล</t>
  </si>
  <si>
    <t>กฤษณ์</t>
  </si>
  <si>
    <t>ศรีพร</t>
  </si>
  <si>
    <t>สาขาวิชาเทคโนโลยีสารสนเทศ</t>
  </si>
  <si>
    <t>ธรรมรัตน์</t>
  </si>
  <si>
    <t>วาจาสัตย์</t>
  </si>
  <si>
    <t>สาขาวิชาเทคโนโลยีเพาะเลี้ยงสัตว์น้ำ</t>
  </si>
  <si>
    <t>ปัทมา</t>
  </si>
  <si>
    <t>สมศิลป์</t>
  </si>
  <si>
    <t>จีรนันท์  กล่อมนรา</t>
  </si>
  <si>
    <t>แก้วรักษา</t>
  </si>
  <si>
    <t>ณัฐพล</t>
  </si>
  <si>
    <t>เมฆแดง</t>
  </si>
  <si>
    <t>วิมล</t>
  </si>
  <si>
    <t>พรหมแช่ม</t>
  </si>
  <si>
    <t>ค.อ.ม.</t>
  </si>
  <si>
    <t>สาขาวิชาเทคโนโลยีไฟฟ้าอุตสาหกรรม</t>
  </si>
  <si>
    <t>กนกกาญจน์</t>
  </si>
  <si>
    <t>กิตติชาติเชาวลิต</t>
  </si>
  <si>
    <t>หลักสูตรสาขาวิชาภาษอังกฤษ</t>
  </si>
  <si>
    <t>ธัญญา</t>
  </si>
  <si>
    <t>กาศรุณ</t>
  </si>
  <si>
    <t>หลักสูตรสาขาวิชาคณิตศาสตร์</t>
  </si>
  <si>
    <t>ศิริพร</t>
  </si>
  <si>
    <t>ทวีโรจนการ</t>
  </si>
  <si>
    <t>สุพรรณิการ์</t>
  </si>
  <si>
    <t>ศรีบัวทอง</t>
  </si>
  <si>
    <t>อรุโณทัย</t>
  </si>
  <si>
    <t>เจือมณี</t>
  </si>
  <si>
    <t>อุราภรณ์</t>
  </si>
  <si>
    <t>เรืองวัชรินทร์</t>
  </si>
  <si>
    <t>นิรมล</t>
  </si>
  <si>
    <t>จันทร์สุวรรณ</t>
  </si>
  <si>
    <t>เอนก</t>
  </si>
  <si>
    <t>สุดจำนงค์</t>
  </si>
  <si>
    <t>กฤตกาล  ชาร์ลีย์</t>
  </si>
  <si>
    <t>ฑปภูผา</t>
  </si>
  <si>
    <t>ปารณีย์</t>
  </si>
  <si>
    <t>ศรีสวัสดิ์</t>
  </si>
  <si>
    <t>สาขาวิชาสังคมศึกษา</t>
  </si>
  <si>
    <t>กฤษณะ</t>
  </si>
  <si>
    <t>ทองแก้ว</t>
  </si>
  <si>
    <t>จิรศักดิ์</t>
  </si>
  <si>
    <t>แซ่โค้ว</t>
  </si>
  <si>
    <t>ค.ด.</t>
  </si>
  <si>
    <t>กลุ่มวิชาเทคโนโลยีทางการศึกษา</t>
  </si>
  <si>
    <t>พุทธชาด</t>
  </si>
  <si>
    <t>วูโอริ</t>
  </si>
  <si>
    <t>มัทนียา</t>
  </si>
  <si>
    <t>พงศ์สุวรรณ</t>
  </si>
  <si>
    <t>ปารุษยา</t>
  </si>
  <si>
    <t>เกียรติคีรี</t>
  </si>
  <si>
    <t>สุรีรัตน์</t>
  </si>
  <si>
    <t>อักษรกาญจน์</t>
  </si>
  <si>
    <t>หลักสูตรสาขาวิชาภาษาไทย</t>
  </si>
  <si>
    <t>อัญชลี</t>
  </si>
  <si>
    <t>เสาวภาคย์</t>
  </si>
  <si>
    <t>สว่างจันทร์</t>
  </si>
  <si>
    <t>ยินดี</t>
  </si>
  <si>
    <t>ณฐภัทร</t>
  </si>
  <si>
    <t>ถิรารางค์กูล</t>
  </si>
  <si>
    <t>เพชร</t>
  </si>
  <si>
    <t>ขวัญใจสกุล</t>
  </si>
  <si>
    <t>รพี</t>
  </si>
  <si>
    <t>พิกุลงาม</t>
  </si>
  <si>
    <t>สุชาดา</t>
  </si>
  <si>
    <t>ศรีใหม่</t>
  </si>
  <si>
    <t>อภิชาติ</t>
  </si>
  <si>
    <t>โกศล</t>
  </si>
  <si>
    <t>ว่าที่ร.ต.</t>
  </si>
  <si>
    <t>ธีระยุทธ</t>
  </si>
  <si>
    <t>เกิดสังข์</t>
  </si>
  <si>
    <t>สาขาวิชาการพยาบาลสุขภาพจิตและจิตเวช</t>
  </si>
  <si>
    <t>ณัฐดนัย</t>
  </si>
  <si>
    <t>พยัฆพันธ์</t>
  </si>
  <si>
    <t>ร.ม.</t>
  </si>
  <si>
    <t>กฤษณา</t>
  </si>
  <si>
    <t>สังขมุณีจินดา</t>
  </si>
  <si>
    <t>นฤมล</t>
  </si>
  <si>
    <t>ดำอ่อน</t>
  </si>
  <si>
    <t>พิสิฐ</t>
  </si>
  <si>
    <t>นิลเอก</t>
  </si>
  <si>
    <t>พ.ม.</t>
  </si>
  <si>
    <t>สาขาวิชาการเมืองการปกครอง</t>
  </si>
  <si>
    <t>ถิรวรรณ</t>
  </si>
  <si>
    <t>ทองวล</t>
  </si>
  <si>
    <t>วิชัยดิษฐ</t>
  </si>
  <si>
    <t>ธวัชชัย</t>
  </si>
  <si>
    <t>ทีปะปาล</t>
  </si>
  <si>
    <t>วนิษา</t>
  </si>
  <si>
    <t>ติคำ</t>
  </si>
  <si>
    <t>สาขาวิชาการจัดการทางวัฒนธรรม</t>
  </si>
  <si>
    <t>วรรณลพ</t>
  </si>
  <si>
    <t>มีมาก</t>
  </si>
  <si>
    <t>สาขาวิชาจิตรกรรม</t>
  </si>
  <si>
    <t>เสน่ห์</t>
  </si>
  <si>
    <t>บุญกำเนิด</t>
  </si>
  <si>
    <t>ธวัช</t>
  </si>
  <si>
    <t>บุญนวล</t>
  </si>
  <si>
    <t>สาขาวิชานิเทศศาสตร์</t>
  </si>
  <si>
    <t>อรัญญา</t>
  </si>
  <si>
    <t>รักหาบ</t>
  </si>
  <si>
    <t>ปิยะบุษ</t>
  </si>
  <si>
    <t>ปลอดอักษร</t>
  </si>
  <si>
    <t>จิตราภิรมย์</t>
  </si>
  <si>
    <t>แพรวพรรณ</t>
  </si>
  <si>
    <t>ปานนุช</t>
  </si>
  <si>
    <t>ว.ม.</t>
  </si>
  <si>
    <t>ชนัญชิดา</t>
  </si>
  <si>
    <t>ทิพย์ญาณ</t>
  </si>
  <si>
    <t>อรพิน</t>
  </si>
  <si>
    <t>รู้ยิ่ง</t>
  </si>
  <si>
    <t>สาขาวิชาการจัดการโลจิสติกส์</t>
  </si>
  <si>
    <t>กมลพรรณ</t>
  </si>
  <si>
    <t>เจือกโว้น</t>
  </si>
  <si>
    <t>เกตุกนก</t>
  </si>
  <si>
    <t>หนูดี</t>
  </si>
  <si>
    <t>สาขาวิชาคณิตศาสตร์</t>
  </si>
  <si>
    <t>จาตุรนต์</t>
  </si>
  <si>
    <t>ทิพย์วงศ์</t>
  </si>
  <si>
    <t>รป.ด.</t>
  </si>
  <si>
    <t>นิภาพร</t>
  </si>
  <si>
    <t>นบนอบ</t>
  </si>
  <si>
    <t>ภ.ม.</t>
  </si>
  <si>
    <t>เนตินัย</t>
  </si>
  <si>
    <t>จีนสกุล</t>
  </si>
  <si>
    <t>พลวัต</t>
  </si>
  <si>
    <t>ภัทรกุลพิสุทธิ</t>
  </si>
  <si>
    <t>พูนศักดิ์</t>
  </si>
  <si>
    <t>บุญยัง</t>
  </si>
  <si>
    <t>มินตรา</t>
  </si>
  <si>
    <t>ตรงต่อการ</t>
  </si>
  <si>
    <t>สิทธิชัย</t>
  </si>
  <si>
    <t>ชีวะโรรส</t>
  </si>
  <si>
    <t>M.A.</t>
  </si>
  <si>
    <t>สาขาวิชาภาษาอังกฤษ</t>
  </si>
  <si>
    <t>เบญจวรรณ</t>
  </si>
  <si>
    <t>คงขน</t>
  </si>
  <si>
    <t>ไพศาล</t>
  </si>
  <si>
    <t>นาคกราย</t>
  </si>
  <si>
    <t>สาขาวิชาการเงินการธนาคาร</t>
  </si>
  <si>
    <t>มณกันต์</t>
  </si>
  <si>
    <t>สมเกื้อ</t>
  </si>
  <si>
    <t>สารภี</t>
  </si>
  <si>
    <t>ชนะทัพ</t>
  </si>
  <si>
    <t>ศราวุธ</t>
  </si>
  <si>
    <t>มากชิต</t>
  </si>
  <si>
    <t>สาขาวิชาเทคโนโลยีคอมพิวเตอร์</t>
  </si>
  <si>
    <t>เกสสิณี</t>
  </si>
  <si>
    <t>ตรีพงศ์พันธุ์</t>
  </si>
  <si>
    <t>สาขาวิชาการท่องเที่ยว</t>
  </si>
  <si>
    <t>กรชุลี</t>
  </si>
  <si>
    <t>คณะนา</t>
  </si>
  <si>
    <t>กรรณิการ์</t>
  </si>
  <si>
    <t>แก้วเชื้อ</t>
  </si>
  <si>
    <t>กามีละห์</t>
  </si>
  <si>
    <t>ยะโกะ</t>
  </si>
  <si>
    <t>จิรวัฒน์</t>
  </si>
  <si>
    <t>มาลา</t>
  </si>
  <si>
    <t>ชลิดา</t>
  </si>
  <si>
    <t>เลื่อมใสสุข</t>
  </si>
  <si>
    <t xml:space="preserve">Ph.D. </t>
  </si>
  <si>
    <t>ชิโนรส</t>
  </si>
  <si>
    <t>ละอองวรรณ</t>
  </si>
  <si>
    <t>ณัฐธิดา</t>
  </si>
  <si>
    <t>ศรีราชยา</t>
  </si>
  <si>
    <t>สาขาวิชาเทคโนโลยีการจัดการอุตสาหกรรม</t>
  </si>
  <si>
    <t>ภรณ์พักตรา</t>
  </si>
  <si>
    <t>ศักดา</t>
  </si>
  <si>
    <t>ปริญญา</t>
  </si>
  <si>
    <t>น้อยดอนไพร</t>
  </si>
  <si>
    <t>สิริพร อังกูรรัตน์</t>
  </si>
  <si>
    <t>อุยสุย</t>
  </si>
  <si>
    <t>ธนาวิทย์</t>
  </si>
  <si>
    <t>บัวฝ้าย</t>
  </si>
  <si>
    <t>หนูจีนจิตร</t>
  </si>
  <si>
    <t>ณัฐา</t>
  </si>
  <si>
    <t>วิพลชัย</t>
  </si>
  <si>
    <t>สิญาธร</t>
  </si>
  <si>
    <t>D.HTM</t>
  </si>
  <si>
    <t>ชวกิจ</t>
  </si>
  <si>
    <t>ทองนุ้ยพราหมณ์</t>
  </si>
  <si>
    <t>รสิดา</t>
  </si>
  <si>
    <t>ไสยรินทร์</t>
  </si>
  <si>
    <t>สุทธารัตน์</t>
  </si>
  <si>
    <t>บุญเลิศ</t>
  </si>
  <si>
    <t>นุชนารถ</t>
  </si>
  <si>
    <t>นาคฉายา</t>
  </si>
  <si>
    <t>ขวัญทยา</t>
  </si>
  <si>
    <t>บุญเชิด</t>
  </si>
  <si>
    <t>พิมพลักษณ์</t>
  </si>
  <si>
    <t>โมรา</t>
  </si>
  <si>
    <t>ฉัตตมาศ</t>
  </si>
  <si>
    <t>วิเศษสินธุ์</t>
  </si>
  <si>
    <t>สมเจตน์</t>
  </si>
  <si>
    <t>ผิวทองงาม</t>
  </si>
  <si>
    <t>ฐานิตา</t>
  </si>
  <si>
    <t>อินทร์ดำ</t>
  </si>
  <si>
    <t>สมศิริ</t>
  </si>
  <si>
    <t>พยัคฆรักษ์</t>
  </si>
  <si>
    <t>ทศพร</t>
  </si>
  <si>
    <t>จินดาวรรณ</t>
  </si>
  <si>
    <t>สุดารัตน์</t>
  </si>
  <si>
    <t>หวลมุกดา</t>
  </si>
  <si>
    <t>พรวิไล</t>
  </si>
  <si>
    <t>อุ้ยดำรงธรรม</t>
  </si>
  <si>
    <t>วัฒน์บุณย์</t>
  </si>
  <si>
    <t>โสภณ</t>
  </si>
  <si>
    <t>เพ็ชรพวง</t>
  </si>
  <si>
    <t>พิชยา</t>
  </si>
  <si>
    <t>มณีนาวา</t>
  </si>
  <si>
    <t>จิตรดารมย์</t>
  </si>
  <si>
    <t>รัตนวุฒิ</t>
  </si>
  <si>
    <t>ศิวัชทีปต์</t>
  </si>
  <si>
    <t>จิรหิรัญธนากร</t>
  </si>
  <si>
    <t>รัชนี</t>
  </si>
  <si>
    <t>สุขสวัสดิ์</t>
  </si>
  <si>
    <t>ชนานันท์</t>
  </si>
  <si>
    <t>โพธิ์ขวาง</t>
  </si>
  <si>
    <t>สาขาวิชาการพยาบาลเด็กและวัยรุ่น</t>
  </si>
  <si>
    <t>คณาวิทยา</t>
  </si>
  <si>
    <t>ศักดิ์กฤต</t>
  </si>
  <si>
    <t>แจมิตร</t>
  </si>
  <si>
    <t>ศุภัทรชญา</t>
  </si>
  <si>
    <t>วีระกูล</t>
  </si>
  <si>
    <t>ทัศนีย์</t>
  </si>
  <si>
    <t>สุนทร</t>
  </si>
  <si>
    <t>นิตยา</t>
  </si>
  <si>
    <t>ศรีสุข</t>
  </si>
  <si>
    <t>สาขาวิชาการพยาบาลอนามัยชุมชน</t>
  </si>
  <si>
    <t>สุนิสา</t>
  </si>
  <si>
    <t>หาบสา</t>
  </si>
  <si>
    <t>น.ม</t>
  </si>
  <si>
    <t>อภิรดี</t>
  </si>
  <si>
    <t>กิตติสิทโธ</t>
  </si>
  <si>
    <t>ดีรภรณ์</t>
  </si>
  <si>
    <t>บัณฑิตชน</t>
  </si>
  <si>
    <t>กลุ่มวิชาปรัชญาและศาสนา</t>
  </si>
  <si>
    <t>กมลชนก</t>
  </si>
  <si>
    <t>ทองเอียด</t>
  </si>
  <si>
    <t>ไชยวัฒน์</t>
  </si>
  <si>
    <t>ธีรศักดิ์</t>
  </si>
  <si>
    <t>บดินทร์ธร</t>
  </si>
  <si>
    <t>บัวรอด</t>
  </si>
  <si>
    <t>รป.ม.</t>
  </si>
  <si>
    <t>ศิริรัตน์  ชูพันธ์</t>
  </si>
  <si>
    <t>อรรถพลพิพัฒน์</t>
  </si>
  <si>
    <t>อ.ด.</t>
  </si>
  <si>
    <t>นันทิพา</t>
  </si>
  <si>
    <t>บุษปวรรธนะ</t>
  </si>
  <si>
    <t>นศ.ม.</t>
  </si>
  <si>
    <t>จิดาภา</t>
  </si>
  <si>
    <t>พลรักษ์</t>
  </si>
  <si>
    <t>ส.ม.</t>
  </si>
  <si>
    <t>นาวิน</t>
  </si>
  <si>
    <t>วงศ์สมบุญ</t>
  </si>
  <si>
    <t>ตรี</t>
  </si>
  <si>
    <t>ศศ.บ.</t>
  </si>
  <si>
    <t>บรรเจิด</t>
  </si>
  <si>
    <t>เจริญเวช</t>
  </si>
  <si>
    <t>วรรณวิชณีย์</t>
  </si>
  <si>
    <t>ทองอินทราช</t>
  </si>
  <si>
    <t>จิรภา</t>
  </si>
  <si>
    <t>เสถียรพงศ์ประภา</t>
  </si>
  <si>
    <t>วริศรา</t>
  </si>
  <si>
    <t>สมเกียรติกุล</t>
  </si>
  <si>
    <t>PH.D.</t>
  </si>
  <si>
    <t>จีรภา</t>
  </si>
  <si>
    <t>กาญจนโกเมศ</t>
  </si>
  <si>
    <t>นภมาศ</t>
  </si>
  <si>
    <t>ศรีขวัญ</t>
  </si>
  <si>
    <t>ว่าที่ร.ท.</t>
  </si>
  <si>
    <t>พงศ์ชาติ</t>
  </si>
  <si>
    <t>อินทชุ่ม</t>
  </si>
  <si>
    <t>พรสรวง</t>
  </si>
  <si>
    <t>วงศ์สวัสดิ์</t>
  </si>
  <si>
    <t>สุนันทา</t>
  </si>
  <si>
    <t>ลักษ์ธิติกุล</t>
  </si>
  <si>
    <t>พิชัย</t>
  </si>
  <si>
    <t>สุขวุ่น</t>
  </si>
  <si>
    <t>สุมณฑา</t>
  </si>
  <si>
    <t>โพธิบุตร</t>
  </si>
  <si>
    <t>อริศรา</t>
  </si>
  <si>
    <t>สุขศรี</t>
  </si>
  <si>
    <t>วันเฉลิม</t>
  </si>
  <si>
    <t>พลดี</t>
  </si>
  <si>
    <t>กานต์ธิดา</t>
  </si>
  <si>
    <t>บุญมา</t>
  </si>
  <si>
    <t>ชมพูนุท</t>
  </si>
  <si>
    <t>เพชรนิรมล</t>
  </si>
  <si>
    <t>กฤษณพงษ์</t>
  </si>
  <si>
    <t>รป.ม</t>
  </si>
  <si>
    <t>มนตรี</t>
  </si>
  <si>
    <t>ด้วงชนะ</t>
  </si>
  <si>
    <t>ค.บ.</t>
  </si>
  <si>
    <t>สาขาวิชาดนตรีสากล</t>
  </si>
  <si>
    <t>นิสากร</t>
  </si>
  <si>
    <t>สุขหิรัญ</t>
  </si>
  <si>
    <t>กันยารัตน์</t>
  </si>
  <si>
    <t>จันทร์สว่าง</t>
  </si>
  <si>
    <t>กิติมา</t>
  </si>
  <si>
    <t>ทวนน้อย</t>
  </si>
  <si>
    <t>จารุโส</t>
  </si>
  <si>
    <t>สุดคีรี</t>
  </si>
  <si>
    <t>สาขาวิชาพัฒนาชุมชน</t>
  </si>
  <si>
    <t>จิรวรรณ</t>
  </si>
  <si>
    <t>พรหมทอง</t>
  </si>
  <si>
    <t>สาขาวิชาภาษาไทยธุรกิจ</t>
  </si>
  <si>
    <t>ปรีดามน</t>
  </si>
  <si>
    <t>คำวชิรพิทักษ์</t>
  </si>
  <si>
    <t xml:space="preserve">ศศ.ม. </t>
  </si>
  <si>
    <t>เดชวินิตย์</t>
  </si>
  <si>
    <t>ศรีพิณ</t>
  </si>
  <si>
    <t>รวงนลิน</t>
  </si>
  <si>
    <t>เทพนวล</t>
  </si>
  <si>
    <t>นูรูลฮูดา</t>
  </si>
  <si>
    <t>เจะเลาะ</t>
  </si>
  <si>
    <t>สาขาวิชาภาษามลายู</t>
  </si>
  <si>
    <t>สมเชาว์</t>
  </si>
  <si>
    <t>ชาตินฤดม</t>
  </si>
  <si>
    <t xml:space="preserve">ศศ.ม. , Dip.Test </t>
  </si>
  <si>
    <t>สมทรง</t>
  </si>
  <si>
    <t>นุ่มนวล</t>
  </si>
  <si>
    <t>ลักษมี</t>
  </si>
  <si>
    <t>ชัยเจริญวิมลกุล</t>
  </si>
  <si>
    <t>สาขาวิชาเคมี</t>
  </si>
  <si>
    <t>วนิดา</t>
  </si>
  <si>
    <t>คำประไพ</t>
  </si>
  <si>
    <t>สรัญ</t>
  </si>
  <si>
    <t>เพชรรักษ์</t>
  </si>
  <si>
    <t>ปิยะรัตน์</t>
  </si>
  <si>
    <t>ภิรมแก้ว</t>
  </si>
  <si>
    <t>ศุภชัย</t>
  </si>
  <si>
    <t>ดำคำ</t>
  </si>
  <si>
    <t>อมรทิพย์</t>
  </si>
  <si>
    <t>ประยูรวงค์</t>
  </si>
  <si>
    <t>ปุณยวีร์</t>
  </si>
  <si>
    <t>หนูประกอบ</t>
  </si>
  <si>
    <t>พสุวดี</t>
  </si>
  <si>
    <t>พลพิชัย</t>
  </si>
  <si>
    <t>วิทวัส</t>
  </si>
  <si>
    <t>ขุนหนู</t>
  </si>
  <si>
    <t>อุบลทา</t>
  </si>
  <si>
    <t>สมมารถ</t>
  </si>
  <si>
    <t>เบญญา</t>
  </si>
  <si>
    <t>จริยวิจิตร</t>
  </si>
  <si>
    <t>MSc</t>
  </si>
  <si>
    <t>สาขาวิชาการจัดการอุตสาหกรรมท่องเที่ยวและการบริการระหว่างประเทศ</t>
  </si>
  <si>
    <t>สุพัฒน์</t>
  </si>
  <si>
    <t>สีระพัดสะ</t>
  </si>
  <si>
    <t>เสรี</t>
  </si>
  <si>
    <t>ด้วงคำจันทร์</t>
  </si>
  <si>
    <t>อภิญญา</t>
  </si>
  <si>
    <t>ศิริวรรณ</t>
  </si>
  <si>
    <t>สาขาวิชาวิชาภาษาจีน</t>
  </si>
  <si>
    <t>อมรรัตน์</t>
  </si>
  <si>
    <t>แซ่กวั่ง</t>
  </si>
  <si>
    <t>สาขาวิชาสารสนเทศศาสตร์และบรรณารักษศาสตร์</t>
  </si>
  <si>
    <t>อยับ</t>
  </si>
  <si>
    <t>ซาคัดคาน</t>
  </si>
  <si>
    <t>อรรัมภา</t>
  </si>
  <si>
    <t>ทองพุฒ</t>
  </si>
  <si>
    <t>สาขาภาษาอังกฤษธุรกิจ</t>
  </si>
  <si>
    <t>อุมา</t>
  </si>
  <si>
    <t>สินธุเศรษฐ</t>
  </si>
  <si>
    <t>นนทิรา</t>
  </si>
  <si>
    <t>แสงเดช</t>
  </si>
  <si>
    <t>เบญจมาภรณ์</t>
  </si>
  <si>
    <t>คงชนะ</t>
  </si>
  <si>
    <t>อร่ามรัศมิ์</t>
  </si>
  <si>
    <t>มณฑา</t>
  </si>
  <si>
    <t>เอมสวัสดิ์</t>
  </si>
  <si>
    <t>เมธินี</t>
  </si>
  <si>
    <t>ศรีกาญจน์</t>
  </si>
  <si>
    <t>รศ.</t>
  </si>
  <si>
    <t>สุณีย์</t>
  </si>
  <si>
    <t>ลองประเสริฐ</t>
  </si>
  <si>
    <t>ศศ.ม.,พบ.ม.</t>
  </si>
  <si>
    <t>สาขาวิชาบริหารธุรกิจ แขนงการจัดการทั่วไป</t>
  </si>
  <si>
    <t>เหมือนมาด</t>
  </si>
  <si>
    <t>หนุมาศ</t>
  </si>
  <si>
    <t>ศันสนีย์</t>
  </si>
  <si>
    <t>กิตติกร</t>
  </si>
  <si>
    <t>สุทธิพรรณ</t>
  </si>
  <si>
    <t>ชิตินทร</t>
  </si>
  <si>
    <t>แกล้วทนง</t>
  </si>
  <si>
    <t>สอนสังข์</t>
  </si>
  <si>
    <t>จิตติมา</t>
  </si>
  <si>
    <t>จ้อยเจือ</t>
  </si>
  <si>
    <t>คณิต</t>
  </si>
  <si>
    <t>หนูพลอย</t>
  </si>
  <si>
    <t>ชลิตา</t>
  </si>
  <si>
    <t>ชีววิริยะนนท์</t>
  </si>
  <si>
    <t>ชฎาภรณ์</t>
  </si>
  <si>
    <t>พจนาถ</t>
  </si>
  <si>
    <t>ขอประเสริฐ</t>
  </si>
  <si>
    <t>ยุวดี</t>
  </si>
  <si>
    <t>ศรีชัย</t>
  </si>
  <si>
    <t>ฤกษ์ฤดี</t>
  </si>
  <si>
    <t>นาควิจิตร</t>
  </si>
  <si>
    <t>คมกริษณ์</t>
  </si>
  <si>
    <t>ศรีพันธ์</t>
  </si>
  <si>
    <t>วศ.ม.</t>
  </si>
  <si>
    <t>สมคิด</t>
  </si>
  <si>
    <t>นาคขวัญ</t>
  </si>
  <si>
    <t>อัชนา</t>
  </si>
  <si>
    <t>ปลอดแก้ว</t>
  </si>
  <si>
    <t>ธัญญาภัส</t>
  </si>
  <si>
    <t>ทองมุสิทธิ์</t>
  </si>
  <si>
    <t>วราภรณ์</t>
  </si>
  <si>
    <t>ปิ่นแก้ว</t>
  </si>
  <si>
    <t>กชณิภา</t>
  </si>
  <si>
    <t>ผลพฤกษ์</t>
  </si>
  <si>
    <t>คันธรส</t>
  </si>
  <si>
    <t>สุขกุล</t>
  </si>
  <si>
    <t>จุฑาพร</t>
  </si>
  <si>
    <t>อินทะสะระ</t>
  </si>
  <si>
    <t>ธารณา</t>
  </si>
  <si>
    <t>กาญจนรจิต</t>
  </si>
  <si>
    <t>ฐิตารีย์</t>
  </si>
  <si>
    <t>พันธุ์วิชาติกุล</t>
  </si>
  <si>
    <t>พยม.</t>
  </si>
  <si>
    <t>นุชนาถ</t>
  </si>
  <si>
    <t>วิชิต</t>
  </si>
  <si>
    <t>ณันญรัตน์</t>
  </si>
  <si>
    <t>คุ้มครอง</t>
  </si>
  <si>
    <t>นันทวรรณ</t>
  </si>
  <si>
    <t>ช่างคิด</t>
  </si>
  <si>
    <t>ประชุมพร</t>
  </si>
  <si>
    <t>บัวคลี่</t>
  </si>
  <si>
    <t>รชยา</t>
  </si>
  <si>
    <t>ยิกุสังข์</t>
  </si>
  <si>
    <t>พย.ม</t>
  </si>
  <si>
    <t>นิตย์</t>
  </si>
  <si>
    <t>หทัยวสีวงศ์ สุขศรี</t>
  </si>
  <si>
    <t>Ph.D</t>
  </si>
  <si>
    <t>สาขาวิชาบริหารธุรกิจมหาบัณฑิต</t>
  </si>
  <si>
    <t>สุรีพร</t>
  </si>
  <si>
    <t>ชุมแดง</t>
  </si>
  <si>
    <t>กิ่งกาญจน์</t>
  </si>
  <si>
    <t>สุพรศิริสิน</t>
  </si>
  <si>
    <t>สาขาวิชาภาษาอังกฤษธุรกิจ</t>
  </si>
  <si>
    <t>บัวผิน</t>
  </si>
  <si>
    <t>โตทรัพย์</t>
  </si>
  <si>
    <t>ณ ฤทัย</t>
  </si>
  <si>
    <t>จันทร์ทัพ</t>
  </si>
  <si>
    <t>ดลลักษณ์</t>
  </si>
  <si>
    <t>บางศุข</t>
  </si>
  <si>
    <t>ธัญญ์ฐิตา</t>
  </si>
  <si>
    <t>อัครภิรมย์ชัย</t>
  </si>
  <si>
    <t>ธาตรี</t>
  </si>
  <si>
    <t>คำแหง</t>
  </si>
  <si>
    <t>ภูมิ</t>
  </si>
  <si>
    <t>พรหมพาหกุล</t>
  </si>
  <si>
    <t>LL.D.</t>
  </si>
  <si>
    <t>ถนอม</t>
  </si>
  <si>
    <t>ห่อวงศ์สกุล</t>
  </si>
  <si>
    <t>สมปราชญ์</t>
  </si>
  <si>
    <t>วุฒิจันทร์</t>
  </si>
  <si>
    <t>ปรด.</t>
  </si>
  <si>
    <t>สุมาลัย</t>
  </si>
  <si>
    <t>กาลวิบูลย์</t>
  </si>
  <si>
    <t>สาขาวิชาวิชาปรัชญาและศาสนา</t>
  </si>
  <si>
    <t>พงษ์จันทร์</t>
  </si>
  <si>
    <t>คล้ายอุดม</t>
  </si>
  <si>
    <t>พรทิพย์</t>
  </si>
  <si>
    <t>ทวีพงษ์</t>
  </si>
  <si>
    <t>ทัศนพรรณ</t>
  </si>
  <si>
    <t>เวชศาสตร์</t>
  </si>
  <si>
    <t>พรศุลี</t>
  </si>
  <si>
    <t>สุทธโส</t>
  </si>
  <si>
    <t>พวงเพ็ญ</t>
  </si>
  <si>
    <t>ชูรินทร์</t>
  </si>
  <si>
    <t>บช.ด.ปร.ด.</t>
  </si>
  <si>
    <t>ชรินทร์</t>
  </si>
  <si>
    <t>ฉวาง</t>
  </si>
  <si>
    <t>นิภาส</t>
  </si>
  <si>
    <t>ลีนะธรรม</t>
  </si>
  <si>
    <t>สาขาวิชาเทคโนโลยีกาจัดการอุตสาหกรรม</t>
  </si>
  <si>
    <t>พิมพ์แพร</t>
  </si>
  <si>
    <t>พุทธิชีวิน</t>
  </si>
  <si>
    <t>เรืองภาณุพันธ์</t>
  </si>
  <si>
    <t xml:space="preserve">วท.ม. </t>
  </si>
  <si>
    <t>ภวิษณ์ณัฏฐ์</t>
  </si>
  <si>
    <t>เวชวิฐาน</t>
  </si>
  <si>
    <t>นนทศักดิ์</t>
  </si>
  <si>
    <t>จันทร์ชุม</t>
  </si>
  <si>
    <t>เบญจมาส</t>
  </si>
  <si>
    <t>เปาะทอง</t>
  </si>
  <si>
    <t>วิมลทรง</t>
  </si>
  <si>
    <t>สาขาวิชาการจัดการภัยพิพัติ</t>
  </si>
  <si>
    <t>แสงรวี</t>
  </si>
  <si>
    <t>วิฑูรย์พันธุ์</t>
  </si>
  <si>
    <t>มิติ</t>
  </si>
  <si>
    <t>เจียรพันธุ์</t>
  </si>
  <si>
    <t>สาขาวิชาไฟฟ้าอุตสาหรรม</t>
  </si>
  <si>
    <t>อัจฉราวรรณ</t>
  </si>
  <si>
    <t>รัตนพันธ์</t>
  </si>
  <si>
    <t>ปณิดา</t>
  </si>
  <si>
    <t>รัตนรังษี</t>
  </si>
  <si>
    <t>ปูริณชญาน์</t>
  </si>
  <si>
    <t>วิสุทธิ์สิริ</t>
  </si>
  <si>
    <t>ภัทราวรรณ</t>
  </si>
  <si>
    <t>คหะวงศ์</t>
  </si>
  <si>
    <t>สาขาวิชาเทคโนโลยีวัสดุและการผลิต</t>
  </si>
  <si>
    <t>พรหมศิริไพบูลย์</t>
  </si>
  <si>
    <t>อรณิช</t>
  </si>
  <si>
    <t>อรรถกร</t>
  </si>
  <si>
    <t>อานนท์</t>
  </si>
  <si>
    <t>ชูแก้ว</t>
  </si>
  <si>
    <t>จีรติ</t>
  </si>
  <si>
    <t>พูนเอียด</t>
  </si>
  <si>
    <t>ศิโรจน์</t>
  </si>
  <si>
    <t>พิมาน</t>
  </si>
  <si>
    <t>สงบ</t>
  </si>
  <si>
    <t>สิงสันจิตร</t>
  </si>
  <si>
    <t>นิศารัตน์</t>
  </si>
  <si>
    <t>ไทยทอง</t>
  </si>
  <si>
    <t>มัลลิตา</t>
  </si>
  <si>
    <t>ชูติระกะ</t>
  </si>
  <si>
    <t>Mcom</t>
  </si>
  <si>
    <t>นินธนา</t>
  </si>
  <si>
    <t>พงศกร</t>
  </si>
  <si>
    <t>ศยามล</t>
  </si>
  <si>
    <t>รัชกร</t>
  </si>
  <si>
    <t>นามกร</t>
  </si>
  <si>
    <t>สุมาลี</t>
  </si>
  <si>
    <t>จิระจรัส</t>
  </si>
  <si>
    <t>กนกวรรณ</t>
  </si>
  <si>
    <t>แก้วเกาะสะบ้า</t>
  </si>
  <si>
    <t>ไซนีย๊ะ</t>
  </si>
  <si>
    <t>สะมาลา</t>
  </si>
  <si>
    <t>หรรษา</t>
  </si>
  <si>
    <t>เฉลิมพิพัฒน์</t>
  </si>
  <si>
    <t>วรรณพิชญ์</t>
  </si>
  <si>
    <t>จุลกัลป์</t>
  </si>
  <si>
    <t>การจัดการธุรกิจอาหาร</t>
  </si>
  <si>
    <t>พราวตา</t>
  </si>
  <si>
    <t>จันทโร</t>
  </si>
  <si>
    <t>สมมาส</t>
  </si>
  <si>
    <t>เส้งสุย</t>
  </si>
  <si>
    <t>สุรชัย</t>
  </si>
  <si>
    <t>สังข์งาม</t>
  </si>
  <si>
    <t>สุวรรณา</t>
  </si>
  <si>
    <t>พลภักดี</t>
  </si>
  <si>
    <t>อรุษ</t>
  </si>
  <si>
    <t>คงรุ่งโชค</t>
  </si>
  <si>
    <t>บุญฤกษ์</t>
  </si>
  <si>
    <t>บุญคง</t>
  </si>
  <si>
    <t>กชกร</t>
  </si>
  <si>
    <t>เพ็งศรี</t>
  </si>
  <si>
    <t>สต.ม.</t>
  </si>
  <si>
    <t>กนกกานต์</t>
  </si>
  <si>
    <t>ฐิติภรณ์พันธ์</t>
  </si>
  <si>
    <t>Dr.rer.nat.</t>
  </si>
  <si>
    <t>ณรงค์ศักดิ์</t>
  </si>
  <si>
    <t>จายางกูร</t>
  </si>
  <si>
    <t>อัญชุลี</t>
  </si>
  <si>
    <t>ณ ตะกั่วทุ่ง</t>
  </si>
  <si>
    <t>นิธิศ</t>
  </si>
  <si>
    <t>เสาแก้ว</t>
  </si>
  <si>
    <t>เพ็ชรวรรณ</t>
  </si>
  <si>
    <t>เอกลักษณ์</t>
  </si>
  <si>
    <t>เจ้าแก้ว</t>
  </si>
  <si>
    <t>ทรงศรี</t>
  </si>
  <si>
    <t>ชำนาญกิจ</t>
  </si>
  <si>
    <t>เกียรติศักดิ์</t>
  </si>
  <si>
    <t>ดวงจันทร์</t>
  </si>
  <si>
    <t>อ.ม.</t>
  </si>
  <si>
    <t>จุฑารัตน์</t>
  </si>
  <si>
    <t>ธาราทิศ</t>
  </si>
  <si>
    <t>อาจารย์สัญญาจ้าง/กรรมการโปรแกรม</t>
  </si>
  <si>
    <t>เปรมกมล</t>
  </si>
  <si>
    <t>ปิยะทัต</t>
  </si>
  <si>
    <t>ภัทรวดี</t>
  </si>
  <si>
    <t>อินทปันตี</t>
  </si>
  <si>
    <t>ขวัญณภัทร</t>
  </si>
  <si>
    <t>หิมทอง</t>
  </si>
  <si>
    <t>ลภัสรดา</t>
  </si>
  <si>
    <t>เนียมนุช</t>
  </si>
  <si>
    <t>ทองเนื้อห้า</t>
  </si>
  <si>
    <t>จารีย์</t>
  </si>
  <si>
    <t>พรหมณะ</t>
  </si>
  <si>
    <t>บธ.บ.</t>
  </si>
  <si>
    <t>จิตรี</t>
  </si>
  <si>
    <t>ไทรทอง</t>
  </si>
  <si>
    <t xml:space="preserve">M.A. </t>
  </si>
  <si>
    <t>เกษร</t>
  </si>
  <si>
    <t>เมืองทิพย์</t>
  </si>
  <si>
    <t>สาขาวิชาพืชศาสตร์</t>
  </si>
  <si>
    <t>มัณฑน์นันท์</t>
  </si>
  <si>
    <t>ขุนฤทธิ์</t>
  </si>
  <si>
    <t>Philology</t>
  </si>
  <si>
    <t>อินทรียา</t>
  </si>
  <si>
    <t>หลีกันชะ</t>
  </si>
  <si>
    <t>จันทรา</t>
  </si>
  <si>
    <t>บุญวิชัย</t>
  </si>
  <si>
    <t>จิณัฐตา</t>
  </si>
  <si>
    <t>จิตเกษม</t>
  </si>
  <si>
    <t>หลำสะอาด</t>
  </si>
  <si>
    <t>ศีลประชาวงศ์</t>
  </si>
  <si>
    <t>Dtech</t>
  </si>
  <si>
    <t>จิตสอางค์</t>
  </si>
  <si>
    <t>ตรัยพรวรยุตก์</t>
  </si>
  <si>
    <t>สินีนาท</t>
  </si>
  <si>
    <t>โชคดำเกิง</t>
  </si>
  <si>
    <t>ชวนพิศ</t>
  </si>
  <si>
    <t>เรืองจรัส</t>
  </si>
  <si>
    <t>ณัฐกานต์</t>
  </si>
  <si>
    <t>แน่พิมาย</t>
  </si>
  <si>
    <t>ชุติมา</t>
  </si>
  <si>
    <t>ธนุพล</t>
  </si>
  <si>
    <t>ฉันทกูล</t>
  </si>
  <si>
    <t>สาขาวิชาศิลปศึกษา</t>
  </si>
  <si>
    <t>นิภาภรณ์</t>
  </si>
  <si>
    <t>มีพันธุ์</t>
  </si>
  <si>
    <t>ชัยรัตนะ</t>
  </si>
  <si>
    <t>ปิยะวัฒน์</t>
  </si>
  <si>
    <t>แสงเพชร</t>
  </si>
  <si>
    <t>วีณา  จิรัตฐิวรุตม์กุล</t>
  </si>
  <si>
    <t>ชัยสาร</t>
  </si>
  <si>
    <t>บรรณรักษ์</t>
  </si>
  <si>
    <t>คุ้มรักษา</t>
  </si>
  <si>
    <t>สาขาวิชาวิทยาศาสตร์</t>
  </si>
  <si>
    <t>พิชามญชุ์</t>
  </si>
  <si>
    <t>สุรียพรรณ</t>
  </si>
  <si>
    <t>ศักดิ์ชัย</t>
  </si>
  <si>
    <t>กรรมารางกูร</t>
  </si>
  <si>
    <t>วิชุนี</t>
  </si>
  <si>
    <t>พันธ์น้อย</t>
  </si>
  <si>
    <t>ศศ.ม</t>
  </si>
  <si>
    <t>เสพย์ธรรม</t>
  </si>
  <si>
    <t>ภูภณัช</t>
  </si>
  <si>
    <t>รัตนชัย</t>
  </si>
  <si>
    <t>จวง</t>
  </si>
  <si>
    <t>รุ้งกานต์</t>
  </si>
  <si>
    <t>พลายแก้ว</t>
  </si>
  <si>
    <t>กัลญา</t>
  </si>
  <si>
    <t>แก้วประดิษฐ์</t>
  </si>
  <si>
    <t>ณัฐปภัสร์</t>
  </si>
  <si>
    <t>บุญดำ</t>
  </si>
  <si>
    <t>สาขาวิชาออกแบบผลิตภัณฑ์</t>
  </si>
  <si>
    <t>ภณัฐดาว</t>
  </si>
  <si>
    <t>จันทรศิริ</t>
  </si>
  <si>
    <t>ธิติ</t>
  </si>
  <si>
    <t>พานวัน</t>
  </si>
  <si>
    <t>ศน.ม.</t>
  </si>
  <si>
    <t>มนัสชัย</t>
  </si>
  <si>
    <t>รัตนบุรี</t>
  </si>
  <si>
    <t>ศป.ม.</t>
  </si>
  <si>
    <t>ฤทัยชนก</t>
  </si>
  <si>
    <t>ห่วงจริง</t>
  </si>
  <si>
    <t>วชิรศรณ์</t>
  </si>
  <si>
    <t>แสงสุวรรณ</t>
  </si>
  <si>
    <t>บัญชา</t>
  </si>
  <si>
    <t>อาษากิจ</t>
  </si>
  <si>
    <t>ถกล</t>
  </si>
  <si>
    <t>ศรีแก้ว</t>
  </si>
  <si>
    <t>ชูทัพ</t>
  </si>
  <si>
    <t>หลักสูตสาขาวิชาภาษาไทย</t>
  </si>
  <si>
    <t>ทรงศักดิ์</t>
  </si>
  <si>
    <t>พรหมเมตจิต</t>
  </si>
  <si>
    <t>ศิรเศรษฐ</t>
  </si>
  <si>
    <t>ภู่ศรี</t>
  </si>
  <si>
    <t>วศ.ด.</t>
  </si>
  <si>
    <t>เพ็ญนภา</t>
  </si>
  <si>
    <t>สวนทอง</t>
  </si>
  <si>
    <t>ธนา</t>
  </si>
  <si>
    <t>จารุพันธุเศรษฐ์</t>
  </si>
  <si>
    <t>มาดล</t>
  </si>
  <si>
    <t>จรูญรัตน์</t>
  </si>
  <si>
    <t>สิทธิพร</t>
  </si>
  <si>
    <t>รอดปังหวาน</t>
  </si>
  <si>
    <t>สมสิรี</t>
  </si>
  <si>
    <t>มนัส</t>
  </si>
  <si>
    <t>นรินทร์</t>
  </si>
  <si>
    <t>สุขกรี</t>
  </si>
  <si>
    <t>ทิวาพร</t>
  </si>
  <si>
    <t>กลิ่นกล่อม</t>
  </si>
  <si>
    <t>เสาวนันท์</t>
  </si>
  <si>
    <t>ขวัญแก้ว</t>
  </si>
  <si>
    <t>ศรีวาลี</t>
  </si>
  <si>
    <t>ทองเลี่ยมนาค</t>
  </si>
  <si>
    <t>อาทิตยา</t>
  </si>
  <si>
    <t>จิตร์เอื้อเฟื้อ</t>
  </si>
  <si>
    <t>สุวิมล</t>
  </si>
  <si>
    <t>เวชวิโรจน์</t>
  </si>
  <si>
    <t>นนทชัย</t>
  </si>
  <si>
    <t>กนกอร</t>
  </si>
  <si>
    <t>ทองใหญ่</t>
  </si>
  <si>
    <t>อชิรญาณ์</t>
  </si>
  <si>
    <t>กลัดสวัสดิ์</t>
  </si>
  <si>
    <t>LL.M.</t>
  </si>
  <si>
    <t>กันญารัตน์</t>
  </si>
  <si>
    <t>หนูชุม</t>
  </si>
  <si>
    <t>เทียนโชติ</t>
  </si>
  <si>
    <t>พย.บ.</t>
  </si>
  <si>
    <t>ดอกรัก</t>
  </si>
  <si>
    <t>สุขแก้วมณี</t>
  </si>
  <si>
    <t>ว.ท.ม.</t>
  </si>
  <si>
    <t>ธิดา</t>
  </si>
  <si>
    <t>บุตรรักษ์</t>
  </si>
  <si>
    <t>จุฬาลักษณ์</t>
  </si>
  <si>
    <t>แก้วสุก</t>
  </si>
  <si>
    <t>วิภาดา</t>
  </si>
  <si>
    <t>เพชรรัตน์</t>
  </si>
  <si>
    <t>ศิลป์วิทยารักษ์</t>
  </si>
  <si>
    <t>วายุรี</t>
  </si>
  <si>
    <t>ลำโป</t>
  </si>
  <si>
    <t>ศิมาภรณ์</t>
  </si>
  <si>
    <t>ห้องล่อง</t>
  </si>
  <si>
    <t>พรพรหม</t>
  </si>
  <si>
    <t>พรหมเมศร์</t>
  </si>
  <si>
    <t>สุรางคนางค์</t>
  </si>
  <si>
    <t>เจริญรักษ์</t>
  </si>
  <si>
    <t>หงษาวดี</t>
  </si>
  <si>
    <t>โยธาทิพย์</t>
  </si>
  <si>
    <t>ฉลองชัย</t>
  </si>
  <si>
    <t>โฉมทอง</t>
  </si>
  <si>
    <t>ดศ.ม.</t>
  </si>
  <si>
    <t>พัชรี</t>
  </si>
  <si>
    <t>หลุ่งหม่าน</t>
  </si>
  <si>
    <t>ทิพย์สตรี</t>
  </si>
  <si>
    <t>ทิพย์มนตรี</t>
  </si>
  <si>
    <t>เหล่าพราหมณ์</t>
  </si>
  <si>
    <t>พีระพัฒฏ์</t>
  </si>
  <si>
    <t>ทองละเอียด</t>
  </si>
  <si>
    <t>นุชนาฎ</t>
  </si>
  <si>
    <t>อิ่มใจดี</t>
  </si>
  <si>
    <t>จินดาพร</t>
  </si>
  <si>
    <t>แก้วลายทอง</t>
  </si>
  <si>
    <t>ทิพย์ประชาบาล</t>
  </si>
  <si>
    <t>จิราวรรณ</t>
  </si>
  <si>
    <t>เทพจินดา</t>
  </si>
  <si>
    <t>ชัญญา</t>
  </si>
  <si>
    <t>อุดมประมวล</t>
  </si>
  <si>
    <t>ทวัช</t>
  </si>
  <si>
    <t>บุญแสง</t>
  </si>
  <si>
    <t>มาริสา</t>
  </si>
  <si>
    <t>อินทวงศ์</t>
  </si>
  <si>
    <t>ภูริชญ์</t>
  </si>
  <si>
    <t>สิทธิกูล</t>
  </si>
  <si>
    <t>พัชรินทร์</t>
  </si>
  <si>
    <t>จันทร์ส่องแสง</t>
  </si>
  <si>
    <t>วารวิชนี</t>
  </si>
  <si>
    <t>หวั่นหนู</t>
  </si>
  <si>
    <t>มาโนชญ์</t>
  </si>
  <si>
    <t>ยกเชื้อ</t>
  </si>
  <si>
    <t xml:space="preserve">ศป.ม. </t>
  </si>
  <si>
    <t xml:space="preserve">สาขาวิชาดนตรีสากล </t>
  </si>
  <si>
    <t>วรรณภา</t>
  </si>
  <si>
    <t>สรรพสิทธิ์</t>
  </si>
  <si>
    <t>รัตนา</t>
  </si>
  <si>
    <t>วงศ์ชูพันธ์</t>
  </si>
  <si>
    <t>กิตติพิชญ์</t>
  </si>
  <si>
    <t>โสภา</t>
  </si>
  <si>
    <t>จุไรพร</t>
  </si>
  <si>
    <t>ชีพประสพ</t>
  </si>
  <si>
    <t>ศิริอร</t>
  </si>
  <si>
    <t>เพชรภิรมย์</t>
  </si>
  <si>
    <t>วสันต์</t>
  </si>
  <si>
    <t>ถิ่นเขาต่อ</t>
  </si>
  <si>
    <t>สมชาย</t>
  </si>
  <si>
    <t>บุญคงมาก</t>
  </si>
  <si>
    <t>งามวงศ์วิวัฒน์</t>
  </si>
  <si>
    <t>สันติชัย</t>
  </si>
  <si>
    <t>แย้มใหม่</t>
  </si>
  <si>
    <t>ประภัสสร</t>
  </si>
  <si>
    <t>อักษรพันธ์</t>
  </si>
  <si>
    <t>สิทธิพันธ์</t>
  </si>
  <si>
    <t>สุทธาทิพย์</t>
  </si>
  <si>
    <t>อร่ามศักดิ์</t>
  </si>
  <si>
    <t>สดากาญจน์</t>
  </si>
  <si>
    <t>เอี่ยมจันทร์ประทีป</t>
  </si>
  <si>
    <t>กฤษมาศ</t>
  </si>
  <si>
    <t>พันธุ์มูสิก</t>
  </si>
  <si>
    <t>ศิรวัฒน์</t>
  </si>
  <si>
    <t>เฮงชัยโย</t>
  </si>
  <si>
    <t>คอ.ม.</t>
  </si>
  <si>
    <t>จิตราพร</t>
  </si>
  <si>
    <t>มงคลเคหา</t>
  </si>
  <si>
    <t>ชุตินันท์</t>
  </si>
  <si>
    <t>หนูบุตร</t>
  </si>
  <si>
    <t>นภัสส์สินี</t>
  </si>
  <si>
    <t>รอดเกิด</t>
  </si>
  <si>
    <t>สหนิบุตร</t>
  </si>
  <si>
    <t>สมพงษ์</t>
  </si>
  <si>
    <t>ยิ่งเมือง</t>
  </si>
  <si>
    <t>สมพร</t>
  </si>
  <si>
    <t>ศรีอาภานนท์</t>
  </si>
  <si>
    <t>โสวภา</t>
  </si>
  <si>
    <t>สงขาว</t>
  </si>
  <si>
    <t>สุภาวดี</t>
  </si>
  <si>
    <t>พรหมบุตร</t>
  </si>
  <si>
    <t>อโนเชาว์</t>
  </si>
  <si>
    <t xml:space="preserve">อ.ม. </t>
  </si>
  <si>
    <t>อรสุธี  วัฒนพฤกษ์</t>
  </si>
  <si>
    <t>สุดวรรณ</t>
  </si>
  <si>
    <t>สุกัญญา</t>
  </si>
  <si>
    <t>ไหมเครือแก้ว</t>
  </si>
  <si>
    <t>สุกิจ</t>
  </si>
  <si>
    <t>กัณฐาภรณ์</t>
  </si>
  <si>
    <t>ชัยกิตติกุล</t>
  </si>
  <si>
    <t>จักรวุฒิ</t>
  </si>
  <si>
    <t>ชอบพิเชียร</t>
  </si>
  <si>
    <t>จุฑาทิพย์</t>
  </si>
  <si>
    <t>ฐิติสวัสดิ์</t>
  </si>
  <si>
    <t>สุภาพร</t>
  </si>
  <si>
    <t>อภิรัตนานุสรณ์</t>
  </si>
  <si>
    <t>อมรา</t>
  </si>
  <si>
    <t>อภัยพงศ์</t>
  </si>
  <si>
    <t>สุรพล</t>
  </si>
  <si>
    <t>เนาวรัตน์</t>
  </si>
  <si>
    <t>ชาญวิทย์</t>
  </si>
  <si>
    <t>ทองโชติ</t>
  </si>
  <si>
    <t>สุรินทร์</t>
  </si>
  <si>
    <t>สมณะ</t>
  </si>
  <si>
    <t>อรอุษา</t>
  </si>
  <si>
    <t>หนองตรุด</t>
  </si>
  <si>
    <t>บุญล้ำ</t>
  </si>
  <si>
    <t>กษ.ม.</t>
  </si>
  <si>
    <t>พัฒนวิริยะพิศาล</t>
  </si>
  <si>
    <t>ทัศนาวดี</t>
  </si>
  <si>
    <t>แก้วสนิท</t>
  </si>
  <si>
    <t>ธิติมานันท์</t>
  </si>
  <si>
    <t>ดำรงศักดิ์เมธี</t>
  </si>
  <si>
    <t>รักษายศ</t>
  </si>
  <si>
    <t>บช.ม.</t>
  </si>
  <si>
    <t>ปิยตา</t>
  </si>
  <si>
    <t>สุนทรปิยะพันธ์</t>
  </si>
  <si>
    <t>เอกมันต์</t>
  </si>
  <si>
    <t>แก้วทองสอน</t>
  </si>
  <si>
    <t>เพชรช่วย</t>
  </si>
  <si>
    <t>อโศก</t>
  </si>
  <si>
    <t>จิราภรณ์</t>
  </si>
  <si>
    <t>จันทรวงศ์</t>
  </si>
  <si>
    <t>อาดือนา</t>
  </si>
  <si>
    <t>นิโด</t>
  </si>
  <si>
    <t>รัตติยาภรณ์</t>
  </si>
  <si>
    <t>รอดสีเสน</t>
  </si>
  <si>
    <t>อารยา</t>
  </si>
  <si>
    <t>ปรานประวิตร</t>
  </si>
  <si>
    <t>เรณุกา</t>
  </si>
  <si>
    <t>ขุนชำนาญ</t>
  </si>
  <si>
    <t>สุกานดา</t>
  </si>
  <si>
    <t>เทพสุวรรณชนะ</t>
  </si>
  <si>
    <t>M.M.</t>
  </si>
  <si>
    <t>อนุรักษ์</t>
  </si>
  <si>
    <t>บิลนุ้ย</t>
  </si>
  <si>
    <t xml:space="preserve">M.Sc. </t>
  </si>
  <si>
    <t>ชาญกฤษฏิ์</t>
  </si>
  <si>
    <t>โพธิ์เพชร</t>
  </si>
  <si>
    <t>นภาพร</t>
  </si>
  <si>
    <t>รัตนาถ</t>
  </si>
  <si>
    <t>นรานันท์</t>
  </si>
  <si>
    <t>ขำมณี</t>
  </si>
  <si>
    <t>พัชณิยา</t>
  </si>
  <si>
    <t>ภวัตภ์</t>
  </si>
  <si>
    <t>พรมเมือง</t>
  </si>
  <si>
    <t>สาขาวิชาการออกแบบผลิตภัณฑ์</t>
  </si>
  <si>
    <t>รัชฎาพร</t>
  </si>
  <si>
    <t>ไทยเกิด</t>
  </si>
  <si>
    <t>วิโรจน์</t>
  </si>
  <si>
    <t>เชาว์วิเศษ</t>
  </si>
  <si>
    <t>สาขาพืชศาสตร์</t>
  </si>
  <si>
    <t>สิทธิโชค</t>
  </si>
  <si>
    <t>ทรงสอาด</t>
  </si>
  <si>
    <t>วท.ด</t>
  </si>
  <si>
    <t>อรวรรณ</t>
  </si>
  <si>
    <t>สืบเสน</t>
  </si>
  <si>
    <t>ณรงค์</t>
  </si>
  <si>
    <t>ธนนต์</t>
  </si>
  <si>
    <t>ก่อเกียรติสกุล</t>
  </si>
  <si>
    <t>รัตนเกียรติขจร</t>
  </si>
  <si>
    <t>ตวงกาญจน์</t>
  </si>
  <si>
    <t>MITHM</t>
  </si>
  <si>
    <t>บุษยมาศ</t>
  </si>
  <si>
    <t>เหมณี</t>
  </si>
  <si>
    <t>วิภารัตน์</t>
  </si>
  <si>
    <t>ชัยเพชร</t>
  </si>
  <si>
    <t>นุชนันต์</t>
  </si>
  <si>
    <t>สัจจาเฉลียว</t>
  </si>
  <si>
    <t>วิรัตน์</t>
  </si>
  <si>
    <t>ชูนุ้ย</t>
  </si>
  <si>
    <t>วงศ์ชนะ</t>
  </si>
  <si>
    <t>สายนที</t>
  </si>
  <si>
    <t>จากถิ่น</t>
  </si>
  <si>
    <t>วิชชุตา</t>
  </si>
  <si>
    <t>ให้เจริญ</t>
  </si>
  <si>
    <t>จันทร์พร</t>
  </si>
  <si>
    <t>ช่วงโชติ</t>
  </si>
  <si>
    <t>สุจารี</t>
  </si>
  <si>
    <t>ดำศรี</t>
  </si>
  <si>
    <t>อรภรณ์</t>
  </si>
  <si>
    <t>บัวหลวง</t>
  </si>
  <si>
    <t>อุไรรัตน์</t>
  </si>
  <si>
    <t>รัตนวิจิตร</t>
  </si>
  <si>
    <t>สธ.ม.</t>
  </si>
  <si>
    <t>ยกสมน</t>
  </si>
  <si>
    <t>เจ๊ะเฮง</t>
  </si>
  <si>
    <t>วิรุฬห์</t>
  </si>
  <si>
    <t>พิชัยสงศ์ภักดี</t>
  </si>
  <si>
    <t>จำนวนผู้ร่วมวิจัย</t>
  </si>
  <si>
    <t>จำนวนงานนำไปใช้ประโยชน์</t>
  </si>
  <si>
    <t xml:space="preserve">ค่าเป้าหมาย </t>
  </si>
  <si>
    <t>ค่าเป้หมาย (ร้อยละ)</t>
  </si>
  <si>
    <t>ประเภทงานวิจัย</t>
  </si>
  <si>
    <t> การสร้างชุดให้ความรู้กิจกรรมกำจัดขยะโดยใช้กระบวนการคิดแก้ปัญหาสำหรับเด็กปฐมวัยในโรงเรียนพื้นที่อ่าวบ้านดอน จ.สุราษฎร์ธานี</t>
  </si>
  <si>
    <t>เสาวภาคย์ สว่างจันทร์</t>
  </si>
  <si>
    <t>วิจัยประยุกต์</t>
  </si>
  <si>
    <t> รูปแบบแห่งการเป็นชุมชนการเรียนรู้วิชาชีพของโรงเรียนตำรวจตระเวนชายแดน</t>
  </si>
  <si>
    <t>กฤษณี สงสวัสดิ์</t>
  </si>
  <si>
    <t> การส่งเสริมมาตรการทางกฎหมายเกี่ยวกับการจัดการท่องเที่ยวพื้นที่เกาะเต่า อำเภอเกาะพะงัน จังหวัดสุราษฎร์ธานี.</t>
  </si>
  <si>
    <t>อัคคกร ไชยพงษ์</t>
  </si>
  <si>
    <t> ผลของโปรแกรมการให้ข้อมูลสิ่งเร้าด้านโภชนาการต่อการปรับตัวด้านโภชนาการของผู้สูงอายุโรคปอดอุดกั้นเรื้อรัง</t>
  </si>
  <si>
    <t>วรรณา กุมารจันทร์</t>
  </si>
  <si>
    <t> ความสัมพันธ์ของศิลปะกับการเมืองในทรรศนะของท่านพุทธทาสภิกขุ : การวิพากษ์หน้าที่ของศิลปะและการเมืองกับความรับผิดชอบต่อสังคม</t>
  </si>
  <si>
    <t>พิชัย สุขวุ่น</t>
  </si>
  <si>
    <t> เครือข่ายความเข้มแข็งทางวัฒนธรรมไทยทรงดำในภาคใต้</t>
  </si>
  <si>
    <t>จีรวรรณ พรหมทอง</t>
  </si>
  <si>
    <t> ภูมิปัญญาท้องถิ่นในการจัดการทรัพยากรอย่างยั่งยืนในพื้นที่อ่าวบ้านดอน จังหวัดสุราษฏร์ธานี</t>
  </si>
  <si>
    <t>ภมรรัตน์ สุธรรม</t>
  </si>
  <si>
    <t> การพัฒนาตลาดการท่องเที่ยวเส้นทางชุมชน 2 วัฒนธรรม ตำบลพุมเรียง อำเภอไชยา จังหวัดสุราษฎร์ธานี</t>
  </si>
  <si>
    <t>กิตติกร ไสยรินทร์</t>
  </si>
  <si>
    <t> การสื่อสารแบบมีส่วนร่วมเพื่อเสริมสร้างความเข้มแข็งทางวัฒนธรรมของเครือข่ายหนังตะลุงในจังหวัดสุราษฎร์ธานี</t>
  </si>
  <si>
    <t>สุวิมล เวชวิโรจน์</t>
  </si>
  <si>
    <t> การผลิตเอทานอลจากกากกาแฟ โดย Saccharomyces cerevisiae</t>
  </si>
  <si>
    <t>กนกรัตน์ ใสสอาด</t>
  </si>
  <si>
    <t>วิจัยพื้นฐาน</t>
  </si>
  <si>
    <t> การพัฒนาผลิตภัณฑ์ผักเหลียงแผ่นปรุงรส</t>
  </si>
  <si>
    <t>ปริญญา สุกแก้วมณี</t>
  </si>
  <si>
    <t> การตรวจวัดและการประเมินกัมมันตภาพรังสีธรรมชาติ ในตัวอย่างผิวดิน ในอำเภอพนม จังหวัดสุราษฎร์ธานี</t>
  </si>
  <si>
    <t>สิริพร อังกูรรัตน์ อุยสุย</t>
  </si>
  <si>
    <t> การเปลี่ยนแปลงพื้นที่ชายฝั่งทะเลอ่าวไทยฝั่งตะวันตกตอนกลาง</t>
  </si>
  <si>
    <t>เอพร โมฬี</t>
  </si>
  <si>
    <t> การผลิตก๊าซชีวภาพโดยการหมักร่วมลำต้นปาล์มน้ำมันกับมูลวัว</t>
  </si>
  <si>
    <t>พงษ์ศักดิ์ นพรัตน์</t>
  </si>
  <si>
    <t> การผลิตเครื่องดื่มสำเร็จรูปเพื่อสุขภาพจากข้าวกล้องและการศึกษาในระบบลำไส้มนุษย์ จำลอง</t>
  </si>
  <si>
    <t>อุราภรณ์ เรืองวัชรินทร์</t>
  </si>
  <si>
    <t> การพัฒนากระบวนการผลิตและการทดสอบการยอมรับผลิตภัณฑ์ขนมขบเคี้ยวผสมสมุนไพร: กรณีศึกษาขนมกรุบ</t>
  </si>
  <si>
    <t>ชลิดา เลื่อมใสสุข</t>
  </si>
  <si>
    <t> การพัฒนากังหันลมผลิตกำลังไฟฟ้าจากมอเตอร์เหลือทิ้งขนาดกำลังการผลิตไม่ต่ำกว่า 5,000 วัตต์</t>
  </si>
  <si>
    <t>ชัยนุสนธ์ เกษตรพงศ์ศาล</t>
  </si>
  <si>
    <t> การพัฒนาผลิตภัณฑ์กะละแมผงสำเร็จรูป</t>
  </si>
  <si>
    <t>พราวตา จันทโร</t>
  </si>
  <si>
    <t> การพัฒนาผลิตภัณฑ์ไซรัปจากส้มจี๊ด</t>
  </si>
  <si>
    <t>กฤตภาส จินาภาค</t>
  </si>
  <si>
    <t> การเพิ่มประสิทธิผลการส่งเสริมการตลาดการท่องเที่ยวแบบโฮมสเตย์ในภาคใต้ด้วยการประยุกต์ใช้รูปแบบเครือข่ายสังคมออนไลน์ที่เหมาะสม</t>
  </si>
  <si>
    <t>กาญจนา เผือกคง</t>
  </si>
  <si>
    <t> การแยกและศึกษาลักษณะของแบคเทอริโอเฟจที่จำเพาะต่อแบคทีเรีย วิบริโอ พาราฮีโมไลติคัส สายพันธุ์ก่อโรค</t>
  </si>
  <si>
    <t>กนกรัตณ์ ชลศิลป์</t>
  </si>
  <si>
    <t> ตัวแบบคณิตศาสตร์การระบาดของโรคติดเชื้อไวรัสซิกากับมาตรการควบคุม</t>
  </si>
  <si>
    <t>สุรพล เนาวรัตน์</t>
  </si>
  <si>
    <t> ปัจจัยที่มีผลต่อการบริโภคเครื่องดื่มแอลกอฮอล์ของนักศึกษามหาวิทยาลัยราชภัฏสุราษฎร์ธานี</t>
  </si>
  <si>
    <t>สุจารี ดำศรี</t>
  </si>
  <si>
    <t> อิทธิพลกลุ่มเพื่อนของนักดื่มหน้าใหม่ที่มีต่อตัวแบบคณิตศาสตร์การระบาดโรคติดสุรา</t>
  </si>
  <si>
    <t>กันญารัตน์ หนูชุม</t>
  </si>
  <si>
    <t> กลยุทธ์การพัฒนาขีดความสามารถในการจัดการธุรกิจการบินต้นทุนต่ำในประเทศไทย</t>
  </si>
  <si>
    <t>จันทร์พร ช่วงโชติ</t>
  </si>
  <si>
    <t> การจัดการท่องเที่ยวตามหลักปรัชญาเศรษฐกิจพอเพียงของชุมชนห้วยทรายขาว อำเภอเมือง จังหวัดสุราษฎร์ธานี</t>
  </si>
  <si>
    <t>วิชชุตา ให้เจริญ</t>
  </si>
  <si>
    <t> การยกระดับมาตรฐานที่พักแรมสำหรับการท่องเที่ยวในอำเภอบ้านนาสารและเวียงสระ จังหวัดสุราษฎร์ธานี</t>
  </si>
  <si>
    <t>สิญาธร ขุนอ่อน</t>
  </si>
  <si>
    <t> แนวทางการพัฒนาบ่อน้ำพุร้อนคลองฉนวนสู่การท่องเที่ยวเชิงสุขภาพ</t>
  </si>
  <si>
    <t>เกสสิณี ตรีพงศ์พันธุ์</t>
  </si>
  <si>
    <t> แนวทางการพัฒนามาตรฐานคุณภาพแหล่งท่องเที่ยวประเภทน้ำตกอย่างยั่งยืน : น้ำตกธารทิพย์ (น้ำตก 357) อำเภอเวียงสระ จังหวัดสุราษฎร์ธานี</t>
  </si>
  <si>
    <t>สุทธิพรรณ ชิตินทร</t>
  </si>
  <si>
    <t> กลยุทธ์การบริหารจัดการความเสี่ยงทางด้านราคายางพาราและประสิทธิผลของกลยุทธ์ที่ใช้: จากมุมมองของชุมนุมสหกรณ์ยางพาราและกระบวนการจำลอง</t>
  </si>
  <si>
    <t>นนทศักดิ์ จันทร์ชุม</t>
  </si>
  <si>
    <t> การบริหารความเสี่ยงด้านทรัพยากรมนุษย์ของธุรกิจสปาใน อำเภอเกาะสมุย จังหวัดสุราษฎร์ธานี</t>
  </si>
  <si>
    <t> การพัฒนาโมเดลการตัดสินใจเลือกผู้ให้บริการโลจิสติกส์ และการเผยแพร่ความรู้ในการจัดการ โลจิสติกส์ที่ได้รับบนเว็บไซต์ กรณีศึกษาห่วงโซ่อุปทานอาหารทะเลในภาคใต้ตอนบน</t>
  </si>
  <si>
    <t>แสงรวี วิฑูรย์พันธุ์</t>
  </si>
  <si>
    <t>ทัศนาวดี แก้วสนิท</t>
  </si>
  <si>
    <t> การผลิตไข่ขาวเค็มอบแห้งสำหรับผลิตภัณฑ์ขนมอบ: กรณีศึกษาการพัฒนาผลิตภัณฑ์เมอแรงค์จากไข่ขาวเค็มอบแห้ง</t>
  </si>
  <si>
    <t>สุภาพร อภิรัตนานุสรณ์</t>
  </si>
  <si>
    <t> การพัฒนาแผ่นเส้นใยอัดจากทะลายปาล์มน้ำมันผสมเส้นใยมะพร้าว</t>
  </si>
  <si>
    <t>ทัศนีย์ ทองก้านเหลือง</t>
  </si>
  <si>
    <t> การลดความสูญเสียในกระบวนการผสมยางด้วยแนวคิดลีนซิกซ์ซิกม่า : กรณีศึกษาโรงงานผลิตยางแท่ง</t>
  </si>
  <si>
    <t>นิภาส ลีนะธรรม</t>
  </si>
  <si>
    <t> ทุ่นเก็บน้ำมันปาล์มในบ่อน้ำเสียของโรงงานปาล์ม</t>
  </si>
  <si>
    <t>อาดือนา นิโด</t>
  </si>
  <si>
    <t> ผลของแคโรทีนอยด์จากน้ำมันปาล์มต่อสมรรถภาพและคุณภาพไข่เป็ด</t>
  </si>
  <si>
    <t>พีรวัจน์ ชูเพ็ง</t>
  </si>
  <si>
    <t>ปารณีย์ ศรีสวัสดิ์</t>
  </si>
  <si>
    <t> การพัฒนาการรู้สะเต็มของนักศึกษาครูวิทยาศาสตร์ผ่านการมีส่วนร่วมชุมชนผนวกค่ายบูรณาการสะเต็มศึกษาในแหล่งเรียนรู้ท้องถิ่น จังหวัดสุราษฎร์ธานี</t>
  </si>
  <si>
    <t> การพัฒนาคู่มือภาษาอังกฤษเพื่อการท่องเที่ยวแบบยั่งยืน: กรณีศึกษาจังหวัดสุราษฎร์ธานีและจังหวัดเชียงใหม่</t>
  </si>
  <si>
    <t>ปารุษยา เกียรติคีรี</t>
  </si>
  <si>
    <t> การสร้างหลักสูตรท้องถิ่นเพื่อการอนุรักษ์ทรัพยากรธรรมชาติพื้นที่สามน้ำ บนฐานแนวคิดสิ่งแวดล้อมศึกษาในอ่าวบ้านดอน จังหวัดสุราษฎร์ธานี</t>
  </si>
  <si>
    <t>วชิรศักดิ์ มัชฌิมาภิโร</t>
  </si>
  <si>
    <t> การพัฒนารูปแบบการลดพฤติกรรมเสี่ยงทางเพศและการณรงค์ป้องกันเอชไอวีในนักศึกษาชายระดับอาชีวศึกษาจังหวัดสุราษฎร์ธานี</t>
  </si>
  <si>
    <t>ประดิษฐ์พร พงศ์เตรียง</t>
  </si>
  <si>
    <t> ความรู้ ทัศนคติ และพฤติกรรมที่เกี่ยวกับอาหารปลอดภัยในสตรีตั้งครรภ์</t>
  </si>
  <si>
    <t>วายุรี ลำโป</t>
  </si>
  <si>
    <t>พงศ์เทพ แก้วเสถียร</t>
  </si>
  <si>
    <t> การบริหารจัดการกองทุนหมู่บ้านและชุมชนเมืองที่ยกระดับเป็นสถาบันการเงินชุมชนตามนโยบายประชารัฐภายใต้หลักธรรมาภิบาล: กรณีศึกษาจังหวัดสุราษฎร์ธานี</t>
  </si>
  <si>
    <t>วาสนา จาตุรัตน์</t>
  </si>
  <si>
    <t> แนวทางการฟื้นฟูและอนุรักษ์ปะการัง อุทยานแห่งชาติหมู่เกาะอ่างทอง จังหวัดสุราษฎร์ธานี</t>
  </si>
  <si>
    <t>มโนลี ศรีเปารยะ      เพ็ญพงษ์</t>
  </si>
  <si>
    <t> การพัฒนาผลิตภัณฑ์ขนมปังข้าวกล้องหอมไชยาไขมันต่ำ</t>
  </si>
  <si>
    <t>สุกัญญา ไหมเครือแก้ว</t>
  </si>
  <si>
    <t> การวิจัยและถ่ายทอดเทคโนโลยีการผลิตหนอนกยักษ์เพื่อการสร้างมูลค่าเพิ่มทาง เศรษฐกิจ</t>
  </si>
  <si>
    <t>โสภณ บุญล้ำ</t>
  </si>
  <si>
    <t>นิภาพร นบนอบ</t>
  </si>
  <si>
    <t> ผลของสารสกัดหยาบจากสาหร่ายสีเขียวแกมน้ำเงินต่อการเจริญเติบโตของแบคทีเรียโรคพืช</t>
  </si>
  <si>
    <t>พัชรี หลุ่งหม่าน</t>
  </si>
  <si>
    <t>จิตรี ไทรทอง</t>
  </si>
  <si>
    <t>ค่าเป้าหมาย (ร้อยละ)</t>
  </si>
  <si>
    <t>จำนวนบรรลุ (โครงการ)</t>
  </si>
  <si>
    <t>ประเด็นการวิจัย</t>
  </si>
  <si>
    <t>ลำดับ</t>
  </si>
  <si>
    <t>ชื่องานวิจัย/งานสร้างสรรค์ที่ตีพิมพ์เผยแพร่</t>
  </si>
  <si>
    <t>ชื่อ-นามสกุล</t>
  </si>
  <si>
    <t>ชื่อวารสาร/สิ่งพิมพ์ที่นำไปตีพิมพ์เผยแพร่</t>
  </si>
  <si>
    <t>ประเภท</t>
  </si>
  <si>
    <t>คะแนน</t>
  </si>
  <si>
    <t>วันที่ตีพิมพ์</t>
  </si>
  <si>
    <t>วันที่ขอเบิก</t>
  </si>
  <si>
    <t>จำนวนเงิน</t>
  </si>
  <si>
    <t>งานสร้างสรรค์ระดับนานาชาติ</t>
  </si>
  <si>
    <t>ตำรา</t>
  </si>
  <si>
    <t>ประเภทงานตีพิมพ์เผยแพร่</t>
  </si>
  <si>
    <t>ด้านการนำไปใช้ประโยชน์</t>
  </si>
  <si>
    <t>ประชุมวิชาการระดับชาติ</t>
  </si>
  <si>
    <t>ประชุมวิชาการระดับนานาชาติ</t>
  </si>
  <si>
    <t>วารสารวิชาการระดับชาติ</t>
  </si>
  <si>
    <t>วารสารวิชาการระดับนานาชาติ</t>
  </si>
  <si>
    <t>จำนวน
(คน)</t>
  </si>
  <si>
    <t>ชื่อโครงการวิจัย</t>
  </si>
  <si>
    <t>วัตถุประสงค์</t>
  </si>
  <si>
    <t>การนำไปใช้ประโยชน์</t>
  </si>
  <si>
    <t>หน่วยงาน</t>
  </si>
  <si>
    <t>สังกัด</t>
  </si>
  <si>
    <t>ภายใน/ภายนอก</t>
  </si>
  <si>
    <t>วันที่ใช้ประโยชย์</t>
  </si>
  <si>
    <t>เชิงสาธารณะ</t>
  </si>
  <si>
    <t>ด้านการเรียนการสอน</t>
  </si>
  <si>
    <t>เชิงนโยบาย</t>
  </si>
  <si>
    <t>เชิงพาณิชย์</t>
  </si>
  <si>
    <t>ทางอ้อมของงานสร้างสรรค์</t>
  </si>
  <si>
    <t>ส่วนต่างร้อยละที่ไม่บรรลุ (ร้อยละ)</t>
  </si>
  <si>
    <t>สาขาวิชา</t>
  </si>
  <si>
    <t>ระดับชาติ</t>
  </si>
  <si>
    <t>ระดับนานาชาติ</t>
  </si>
  <si>
    <t>ค่าเฉลี่ยส่วนต่างร้อยละที่ไม่บรรลุ</t>
  </si>
  <si>
    <t>เทียบคะแนนตามเกณฑ์ เต็ม 5 คะแนน ได้</t>
  </si>
  <si>
    <t>มินตรา ตรงต่อการ</t>
  </si>
  <si>
    <t>วรรณพิชญ์ จุลกัลป</t>
  </si>
  <si>
    <t>จำนวน
ที่ต้องทำเพิ่มเพื่อบรรลุ</t>
  </si>
  <si>
    <t>-</t>
  </si>
  <si>
    <t>ISI/SJR</t>
  </si>
  <si>
    <t>ผศ.ดร.สุภาพร อภิรัตนานุสรณ์</t>
  </si>
  <si>
    <t>เสน่ห์ บุญกำเนิด</t>
  </si>
  <si>
    <t>วิทย์</t>
  </si>
  <si>
    <t>บาท</t>
  </si>
  <si>
    <t>สุขภาพ</t>
  </si>
  <si>
    <t>สังคม</t>
  </si>
  <si>
    <t>นางสาวปลื้มใจ ไพจิตร</t>
  </si>
  <si>
    <t>ดร.อุราภรณ์ เรืองวัชรินทร์</t>
  </si>
  <si>
    <t>ดร.วัชรี รวยรื่น</t>
  </si>
  <si>
    <t>ผศ.ดร.ฐิติพงศ์ เครือหงส์</t>
  </si>
  <si>
    <t>ไตรมาส</t>
  </si>
  <si>
    <t>ประเภทนักวิจัยเฉพาะหัวหน้า
ไตรมาส 1</t>
  </si>
  <si>
    <t>อาทิตยา จิตร์เอื้อเฟื้อ</t>
  </si>
  <si>
    <t>เงินกองทุนวิจัย</t>
  </si>
  <si>
    <t xml:space="preserve">นิทานพื้นบ้านความเป็นมาของตำบลดอกสัก  อำเภอดอนสัก  จังหวัดสุราษฎร์ธานี </t>
  </si>
  <si>
    <t xml:space="preserve">พระบฏ วัดโพธาราม อำเภอไชยา จังหวัดสุราษฎร์ธานี : ศึกษาพุทธประวัติตอนทรงแก้ทิฏฐิมานะของพญามหาชมพูบดี  รูปแบบสันนิษฐาน  สู่แนวทางการอนุรักษ์ภาพจิตรกรรมไทยบนผืนผ้า </t>
  </si>
  <si>
    <t xml:space="preserve">การพัฒนาหลักสูตรท้องถิ่น  รายวิชากะปงศึกษา  อำเภอกะปง  จังหวัดพังงา </t>
  </si>
  <si>
    <t xml:space="preserve">การศึกษารูปแบบทางศิลปกรรมกุฏิเรือนไทย : วัดไทร จังหวัดสุราษฎร์ธานี </t>
  </si>
  <si>
    <t xml:space="preserve">ภาวะผู้นำเชิงสร้างสรรค์ของนักศึกษาหลักสูตรครุศาสตรมหาบัณฑิต มรภ.สุราษฎร์ธานี </t>
  </si>
  <si>
    <t xml:space="preserve">การใช้วิธีการสอนแบบใช้วิจัยเป็นฐานในการจัดการเรียนรู้เชิงรุก  เพื่อพัฒนากระบวนการทางวิทยาศาสตร์ของนักศึกษาครูวิทยาศาสตร์ </t>
  </si>
  <si>
    <t xml:space="preserve">การศึกษาผลสัมฤทธิ์ทางการเรียนในรายวิชานวัตกรรมทางการศึกษาปฐมวัยของนักศึกษาหลักสูตรสาขาวิชาการศึกษาปฐมวัยที่เรียนด้วยวิธีการจัดความรู้แบบร่วมมือ </t>
  </si>
  <si>
    <t xml:space="preserve">การพัฒนาโปรแกรมฝึกพูดกับตนเองเชิงบวก  เพื่อส่งเสริมความฉลาดทางอารมณ์และการเห็นคุณค่าในตนเองของนักศึกษาครุศาสตร์  มรภ.สุราษฎร์ธานี </t>
  </si>
  <si>
    <t xml:space="preserve">การพัฒนากิจกรรมการเรียนรู้ตามทฤษฎีคอนเนคติวิสต์ซึม  เพื่อพัฒนาทักษะการสร้างสรรค์และนวัตกรรมของนักศึกษาวิชาชีครู </t>
  </si>
  <si>
    <t xml:space="preserve">พินิศคติชนวิทยาหยั่งเห็นความเป็นอัตลักษณ์ของชนบทไทยในวรรณกรรมเยาวชนรางวัลแว่นแก้ว </t>
  </si>
  <si>
    <t xml:space="preserve">การบูรณาการรูปแบบแอสชัวร์ในการสอนแบบทีพีซีเค  เพื่อพัฒนาทักษะภาษาอังกฤษของนักศึกษาระดับปริญญาตรี </t>
  </si>
  <si>
    <t xml:space="preserve">การพัฒนารูปแบบการเรียนรู้ที่เน้นกระบวนการคิดวิเคราะห์  เพื่อผู้เรียนในศตวรรษที่ 21 ของนักศึกษาในระดับอุดมศึกษา </t>
  </si>
  <si>
    <t xml:space="preserve">รูปแบบการขัดเกลาทางสังคมเพื่อเสริมสร้างพฤติกรรมจิตอาสาของนักศึกษา มรภ.สุราษฎร์ธานี </t>
  </si>
  <si>
    <t xml:space="preserve">ปัจจัยในการขับเคลื่อนการพัฒนาเศรษฐกิจดิจิทัลในยุคประเทศไทย 4.0 ขององค์กรปกครองส่วนท้องถิ่นในเขตอำเภอเมือง  จังหวัดสุราษฎร์ธานี </t>
  </si>
  <si>
    <t xml:space="preserve">พืชกระท่อมกับนักศึกษามหาวิทยาลัย </t>
  </si>
  <si>
    <t xml:space="preserve">การสร้างสรรค์ผลงานจิตรกรรม ชุด พอเพียงประสาชาวบ้าน </t>
  </si>
  <si>
    <t xml:space="preserve">การศึกษาบริบทของครอบครัวที่มีผลต่อการสำเร็จการศึกษาสาขาวิชาสารสนเทศศาสตร์และบรรณารักษ์ศาสตร์  มรภ.สุราษฎร์ธานี </t>
  </si>
  <si>
    <t xml:space="preserve">การพัฒนาแอพลิเคชั่นสำหรับห้องสมุดดิจิทัล </t>
  </si>
  <si>
    <t xml:space="preserve">พิธีกรรมไหว้ครูหมอโนรา : การเชื้อ  เซ่น  และส่งครูหมอโนรา </t>
  </si>
  <si>
    <t xml:space="preserve">การมีส่วนร่วมทางสังคมของบุคคลที่มีความหลากหลายทางเพศ </t>
  </si>
  <si>
    <t xml:space="preserve">แนวทางการให้บริการทรัพยากรสารสนเทศของห้องสมุดประชาชนในจังหวัดสุราษฎร์ธานี </t>
  </si>
  <si>
    <t xml:space="preserve">การพัฒนาฮิวริสติกส์สำหรับการออกแบบเกมคอมพิวเตอร์  เพื่อการศึกษาที่ส่งเสริมการเรียนรู้เด็ก </t>
  </si>
  <si>
    <t xml:space="preserve">การพัฒนาบรรจุภัณฑ์จากเส้นใยผักตบชวา </t>
  </si>
  <si>
    <t xml:space="preserve">การออกแบบและพัฒนาเครื่องตรวจคัดกรองโรคการกดทับเส้นประสาทมีเดียนบริเวณข้อมือ  โดยประยุกต์ใช้เทคโนโลยีไมโครคอนโทรลเลอร์ </t>
  </si>
  <si>
    <t xml:space="preserve">ผลของการเสริมใบพญาวานร  เพื่อทดแทนยาปฏิชีวนะที่ใช้เป็นสารเร่ง  การเจริญเติบโตต่อสมรรถภาพการผลิตไก่เนื้อ </t>
  </si>
  <si>
    <t xml:space="preserve">ศักยภาพของแหล่งท่องเที่ยวโดยชุมชนในจังหวัดสุราษฎร์ธานีต่อการใช้สื่อสังคมออนไลน์หลัก  เพื่อการส่งเสริมการตลาดการท่องเที่ยว </t>
  </si>
  <si>
    <t xml:space="preserve">แนวทางการทำตลาดออนไลน์บน Facebook ที่ส่งผลต่อความไว้วางใจของผู้บริโภคในการตัดสินใจซื้อสินค้าหนึ่งตำบลหนึ่งผลิตภัณฑ์ (OTOP) </t>
  </si>
  <si>
    <t xml:space="preserve">ผลของทางใบปาล์มน้ำมันหมักแคลเซียมไฮดรอกไซด์ต่อปริมาณการกินได้และการย่อยได้ในแพะ </t>
  </si>
  <si>
    <t xml:space="preserve">สมบัติทางเคมีกายภาพและการเป็นพรีไบโอติกของสตาร์ชจากเมล็ดจำปาดะ </t>
  </si>
  <si>
    <t xml:space="preserve">การสร้างฟิล์มฮีมาไทด์บนเหล็กกล้าคาร์บอนต่ำด้วยเทคนิคแอโนไดซิ่ง </t>
  </si>
  <si>
    <t xml:space="preserve">จุดตรึงแบบ repellimg ของพหุนามเชิงซ้อน </t>
  </si>
  <si>
    <t xml:space="preserve">แผนแบบแบ่งกลุ่มที่มีสี่กลุ่มและดัชนีตัวที่สองใหญ่กว่า </t>
  </si>
  <si>
    <t xml:space="preserve">อิทธิพลของโครงสร้างทุนทางสังคมที่ส่งผลต่อการท่องเที่ยวเกาะแรต  อำเภอดอนสัก  จังหวัดสุราษฎร์ธานี </t>
  </si>
  <si>
    <t xml:space="preserve">แนวทางการพัฒนาสื่อประชาสัมพันธ์เพื่อการท่องเที่ยวอย่างยั่งยืนของ  เกาะแรต อำเภอดอนสัก จังหวัดสุราษฎร์ธานี </t>
  </si>
  <si>
    <t>การจัดการมาตรฐานอาหารริมทางในจังหวัดสุราษฎร์ธานี</t>
  </si>
  <si>
    <t xml:space="preserve">การดูแลผู้ป่วยอุบัติเหตุขณะนำส่ง  กรณีศึกษาห้องอุบัติเหตุฉุกเฉิน โรงพยาบาลสุราษฎร์ธานี </t>
  </si>
  <si>
    <t>การพัฒนารูปแบบการเสริมสร้างทัศนคติในการดูแลผู้ป่วยระยะท้ายของนักศึกษาพยาบาล</t>
  </si>
  <si>
    <t>การพัฒนาบทเรียนคอมพิวเตอร์ช่วยสอน เรื่อง การดูแลผู้ป่วยที่ใช้เครื่องช่วยหายใจ  สำหรับนักศึกษาพยาบาลชั้นปีที่ 3</t>
  </si>
  <si>
    <t>ผลของโปรแกรมการช่วยเลิกบุหรี่ของสามีหญิงตั้งครรภ์ต่อพฤติกรรมการเลิกสูบบุหรี่</t>
  </si>
  <si>
    <t>การศึกษาข้อมูลเพื่อทำคู่มือสื่อความหมายท้องถิ่นและเส้นทางท่องเที่ยวชุมชนบ้านเกาะแรต อำเภอดอนสัก จังหวัดสุราษฎร์ธานี</t>
  </si>
  <si>
    <t>ความสัมพันธ์ระหว่างการรับรู้คุณภาพการให้บริการความพึงพอใจของลูกค้าและความจงรักภักดีต่อการใช้บริการ  กรณีศึกษาสายการบินต้นทุนต่ำในประเทศไทย</t>
  </si>
  <si>
    <t>พฤติกรรมของนักท่องเที่ยวผู้สูงอายุชาวต่างชาติที่เดินทางมาท่องเที่ยวเกาะสมุย</t>
  </si>
  <si>
    <t>กลยุทธ์ในการบริการที่ส่งผลต่อการตัดสินใจของนักศึกษาในการเลือกใช้บริการสายการบินต้นทุนต่ำ</t>
  </si>
  <si>
    <t>ปัญหาเกี่ยวกับสิทธิของผู้ถูกกล่าวหาในการเข้าถึงกระบวนการยุติธรรมทางอาญาทางคดีความผิดตามกฎหมายพิเศษด้านความมั่นคง</t>
  </si>
  <si>
    <t>ความผิดฐานดำรงชีพด้วยรายได้ของหญิงซึ่งค้าประเวณีตามประมวลกฎหมายอาญามาตรา 286 ศึกษาเปรียบเทียบกับประมวลกฎหมายอาญา มาตรา 317</t>
  </si>
  <si>
    <t>มาตรการการมีส่วนร่วมของผู้ประกอบอาชีพเก็บขยะขาย  เพื่อการส่งเสริมและรักษาคุณภาพสิ่งแวดล้อมในเขตจังหวัดสุราษฎร์ธานี</t>
  </si>
  <si>
    <t>มาตรการทางกฎหมายในการบริหารจัดการการทำงานของคนงานต่างด้าวประเทศไทย 4.0 กรณีศึกษาอำเภอเมือง จังหวัดสุราษฎร์ธานี</t>
  </si>
  <si>
    <t>ปัญหาการบังคับใช้กฎหมายที่เกี่ยวกับการประมงทะเลชายฝั่งในอ่าวบ้านดอนของ ตำบลลีเล็ด  อำเภอพุนพิน  จังหวัดสุราษฎร์ธานี</t>
  </si>
  <si>
    <t>มาตรการทางกฎหมายในการอนุรักษ์การแต่งกายด้วยผ้าปาเต๊ะ</t>
  </si>
  <si>
    <t>ปัญหาทางกฎหมายการมีส่วนร่วมของชุมชนในการอนุรักษ์ป่าพรุทุ่งกระจูด</t>
  </si>
  <si>
    <t xml:space="preserve">การพัฒนาระบบติดตามผลการปฏิบัติงานของบุคลากรสายวิชาการคณะวิทยาศาสตร์และเทคโนโลยี </t>
  </si>
  <si>
    <t xml:space="preserve">การวิเคราะห์คุณค่าทางโภชนาการและฤทธิ์การต้านอนุมูลอิสระของน้ำซาวข้าว </t>
  </si>
  <si>
    <t>การผลิตก๊าซชีวภาพจากมูลวัวด้วยกระบวนการย่อยสลายไร้อากาศสถานะของแข็งร่วมกับทางใบปาล์มน้ำมันและเศษอาหาร</t>
  </si>
  <si>
    <t>การสร้างศักยภาพการท่องเที่ยวขององค์การบริหารส่วนตำบลคลองประสงค์ อำเภอเมือง จังหวัดกระบี่</t>
  </si>
  <si>
    <t>สกอ.ภาคใต้ตอนบน</t>
  </si>
  <si>
    <t>มโนลี ศรีเปารยะ เพ็ญพงษ์</t>
  </si>
  <si>
    <t>อารยา ปรานประวิตร</t>
  </si>
  <si>
    <t>ธนาวิทย์ บัวฝ้าย</t>
  </si>
  <si>
    <t>กฤตกาล ชาร์ลีย์ ฑปภูผา</t>
  </si>
  <si>
    <t xml:space="preserve">การพัฒนาฉนวนกันความร้อนด้วยโฟมยางธรรมชาติสำหรับประยุกต์ใช้เป็นแผ่นฝ้าเพดานและผนังด้านข้าง </t>
  </si>
  <si>
    <t>สนพ.</t>
  </si>
  <si>
    <t>การไฟฟ้า</t>
  </si>
  <si>
    <t>การพัฒนาเครื่องกำเนิดไฟฟ้าความเร็วรอบต่ำแบบป้อนกลับสำหรับโรงไฟฟ้ากังหันน้ำ</t>
  </si>
  <si>
    <t xml:space="preserve">รุ่งทิพย์  แซ่แต้ </t>
  </si>
  <si>
    <t>สุทธิศิลป์  สุขสบาย</t>
  </si>
  <si>
    <t>อภิศักดิ์  พุฒทอง</t>
  </si>
  <si>
    <t>กชพรรณ  นุ่นสังข์</t>
  </si>
  <si>
    <t xml:space="preserve">ชยชนม์  โพธิ์ทิพย์ </t>
  </si>
  <si>
    <t>จำนวนงานวิจัยสถานะหัวหน้าโครงการ 
ไตรมาส1</t>
  </si>
  <si>
    <t>จำนวนงานวิจัยสถานะหัวหน้าโครงการ 
ไตรมาส1+2</t>
  </si>
  <si>
    <t>ผศ.ดร.ทัศนีย์ ทองก้านเหลือง</t>
  </si>
  <si>
    <t>ผศ.เพชร ขวัญใจสกุล</t>
  </si>
  <si>
    <t>ผศ.ดร.นันทวรรณ ช่างคิด</t>
  </si>
  <si>
    <t>การจัดการน้ำเพื่อการเกษตร อบต. คลองน้อย อ.ปากพนัง จ.นครศรีธรรมราช</t>
  </si>
  <si>
    <t>แนวทางการจัดการสิ่งปฏิกูลจากฟาร์มสุกรของ ทต.ช้างขวา อ.กาญจนดิษฐ์    จ.สุราษฎร์ธานี</t>
  </si>
  <si>
    <t>แนวทางการบริหารจัดการน้ำแบบบูรณาการเพื่อการเกษตรอย่างยั่งยืน</t>
  </si>
  <si>
    <t>การจัดการขยะมูลฝอยโดยการมีส่วนร่วมของประชาชนในพื้นที่ อบต.รมณีย์ อ.กะปง จ.พังงา</t>
  </si>
  <si>
    <t>การออกแบบและสร้างเตาเผาขยะชุมชน อบต.มะขามเตี้ย อ.เมือง จ.สุราษฎร์ธานี</t>
  </si>
  <si>
    <t>การจัดการขยะแบบมีส่วนร่วมของชุมชนต.ชลคราม อ.ดอนสัก จ.สุราษฎร์ธานี</t>
  </si>
  <si>
    <t>แนวทางการพัฒนาศักยภาพการจัดการท่องเที่ยวโดยชุมชน ตำบลอนสัก อำเภอดอนสัก จังหวัดสุราษฎร์ธานี</t>
  </si>
  <si>
    <t>แนวทางการพัฒนาการสร้างรายได้และอาชีพเสริมในพื้นที่ชลคราม อ.ดอนสัก จ.สุราษฎร์ธานี</t>
  </si>
  <si>
    <t>การจัดการความรู้เพื่อสืบทอดภูมิปัญญาท้องถิ่นสำหรับสมุนไพรไทยในต.ดอนสัก อ.ดอนสัก จ.สุราษฎร์ธานี</t>
  </si>
  <si>
    <t>การพัฒนาผลิตภัณฑ์เครื่องดื่มโยเกิร์ตจากน้ำข้าวกล้องงอกกลุ่มผู้แปรู)ผลิตภัณฑ์น้ำข้าวกล้อง อบต.ทุ่ง อ.ไชยา จ.สุราษฎร์ธานี</t>
  </si>
  <si>
    <t>การพัฒนาผลิตภัณฑ์ขนมเปี้ยะไส้ไข่เค็มไชยา กลุ่มผู้ผลิตไข่เค็ฒ อสม.ตำบลเลม็ด อำเภอไชยา จังหวัดสุราษฎร์ธานี</t>
  </si>
  <si>
    <t>การผลิตและพัฒนาบรรจุภัณฑ์น้ำยาล้างจานสมุนไพรองค์การบริหารส่วนตำบลทุ่งขมิ้น อ.นาหม่อม จ.สงขลา</t>
  </si>
  <si>
    <t>การพัฒนารูปแบบการจัดการโรคเรื้อรังในชุมชนตำบลคลองเคียน อ.ตะกั่วทุ่ง จ.พังงา</t>
  </si>
  <si>
    <t>แนวทางการพัฒนาคุณภาพชีวิตของผู้สูงอายุในเขตเทศบาลตำบลช้างซ้าย อำเภอกาญจนดิษฐ์ จังหวัดสุราษฎร์ธานี</t>
  </si>
  <si>
    <t>ผู้สูงอายุอบต.เลม็ด อ.ไชยา  จ.สุราษฎร์ธานี</t>
  </si>
  <si>
    <t>การพัฒนาอาชีพที่เหมาะสมของผู้สูงอายุ ทต.มะกอกเหนือ อ.ควนขนุน จ.พัทลุง</t>
  </si>
  <si>
    <t>การพัฒนารูปแบบการดูแลผู้สูงอายุโดยใช้การมีส่วนร่วมของชุมชน : กรีศึกษาชุมชนเทศบาลตำบลวังไผ่ อำเภอเมือง จังหวัดชุมพร</t>
  </si>
  <si>
    <t>โครงการ สสส.</t>
  </si>
  <si>
    <t xml:space="preserve">ทวัช  บุญแสง </t>
  </si>
  <si>
    <t xml:space="preserve">กนกวรรณ  ศรีขวัญ </t>
  </si>
  <si>
    <t>กมลชนก ทองเอียด</t>
  </si>
  <si>
    <t xml:space="preserve">กามีละห์  ยะโกะ </t>
  </si>
  <si>
    <t>ขวัญทยา  บุญเชิด</t>
  </si>
  <si>
    <t>จวง  เผือกคง</t>
  </si>
  <si>
    <t>จินดาพร  แก้วลายทอง</t>
  </si>
  <si>
    <t xml:space="preserve">ฉัตตมาศ  วิเศษสินธุ์ </t>
  </si>
  <si>
    <t xml:space="preserve">ชนัญธิดา  ทิพย์ญาณ </t>
  </si>
  <si>
    <t xml:space="preserve">ณัชชารีย์  ทวีหิรัญรัฐกิจ </t>
  </si>
  <si>
    <t xml:space="preserve">ธนิศา  สุขขารมย์  </t>
  </si>
  <si>
    <t xml:space="preserve">ธัญญาภัส  ทองมุสิทธิ์ </t>
  </si>
  <si>
    <t>นุชนาถ  วิชิต</t>
  </si>
  <si>
    <t xml:space="preserve">ปิยะรัตน์  ภิรมย์แก้ว </t>
  </si>
  <si>
    <t>เปรมกมล  ปิยะทัต</t>
  </si>
  <si>
    <t>เปรมกมล ปิยะทัต</t>
  </si>
  <si>
    <t xml:space="preserve">ภวิษณ์ณัฏฐ์  เวชวิฐาน  อริสรา  ชูมี </t>
  </si>
  <si>
    <t xml:space="preserve">วัศรนันท์  ชูทัพ </t>
  </si>
  <si>
    <t xml:space="preserve">ศันสนีย์  วงศ์ชนะ </t>
  </si>
  <si>
    <t xml:space="preserve">สุนิสา  หาบสา </t>
  </si>
  <si>
    <t xml:space="preserve">สุภาวดี  พรหมบุตร </t>
  </si>
  <si>
    <t xml:space="preserve">สุวรรณา  พลภักดี </t>
  </si>
  <si>
    <t>อมรรัตน์  แซ่กวั่ง</t>
  </si>
  <si>
    <t>พุทธชาด  วูโอริ</t>
  </si>
  <si>
    <t xml:space="preserve">หรรษา  เฉลิมพิพัฒน์ </t>
  </si>
  <si>
    <t xml:space="preserve">ฐานิตา  อินทร์ดำ </t>
  </si>
  <si>
    <t>เบญจมาส  เปาะทอง</t>
  </si>
  <si>
    <t xml:space="preserve">ณันญรัตน์  คุ้มครอง  ภูวดล  เหมชะรา </t>
  </si>
  <si>
    <t xml:space="preserve">นภาพร  รัตนาถ  สมคิด  ศิลป์วิทยารักษ์ </t>
  </si>
  <si>
    <t xml:space="preserve">สายนที  จากถิ่น  ภัทรารรณ  คหะวงศ์  ชนินทร์  ดำรัสการ </t>
  </si>
  <si>
    <t xml:space="preserve">อัญชุลี ณ ตะกั่วทุ่ง  ศุภชัย  ดำคำ </t>
  </si>
  <si>
    <t xml:space="preserve">คมกริษณ์  ศรีพันธ์  วรัญญา  ปลอดจินดา </t>
  </si>
  <si>
    <t>ณัฐการนต์  แน่พิมาย</t>
  </si>
  <si>
    <t xml:space="preserve">ณัฐดนัย  พยัฆพันธ์ </t>
  </si>
  <si>
    <t xml:space="preserve">เดชวินิตย์  ศรีพิณ </t>
  </si>
  <si>
    <t xml:space="preserve">ธนุพล  ฉันทกูล </t>
  </si>
  <si>
    <t>ธวัช  บุญนวล</t>
  </si>
  <si>
    <t xml:space="preserve">นิธิศ  เสาแก้ว </t>
  </si>
  <si>
    <t xml:space="preserve">บุญฤกษ์  บุญคง </t>
  </si>
  <si>
    <t xml:space="preserve">ศักดิ์กฤต  แจมิตร </t>
  </si>
  <si>
    <t xml:space="preserve">สันติชัย  แย้มใหม่ </t>
  </si>
  <si>
    <t> การจัดการทรัพยากรป่าจากสู่การพัฒนาเป็นผลิตภัณฑ์ด้วยภูมิปัญญาชุมชน บ้านวังไพร – อดทอง ตำบลวังวน อำเภอกันตัง จังหวัดตรัง</t>
  </si>
  <si>
    <t>ไชยวัฒน์  เผือกคง</t>
  </si>
  <si>
    <t xml:space="preserve">ไชยวัฒน์  เผือกคง </t>
  </si>
  <si>
    <t xml:space="preserve">บรรจง  เจริญสุข </t>
  </si>
  <si>
    <t xml:space="preserve">ณาตยาณี  พรมเมือง  กาญจนา  เผือกคง </t>
  </si>
  <si>
    <t xml:space="preserve">ศิริพร ทวีโรจนการ  อรุโณทัย  เจือมณี  ไซนีย๊ะ    สะมาลา </t>
  </si>
  <si>
    <t xml:space="preserve">ชัญญา  อุดมประมวล </t>
  </si>
  <si>
    <t xml:space="preserve">นัฏจรี  เจริญสุข </t>
  </si>
  <si>
    <t>นินธนา  เอี่ยมสะอาด</t>
  </si>
  <si>
    <t>อัญชลีพร  มั่นคง</t>
  </si>
  <si>
    <t>กรชุลี  คณะนา</t>
  </si>
  <si>
    <t xml:space="preserve">แกล้วทนงค์  สอนสังข์ </t>
  </si>
  <si>
    <t>พิสิฐ นิลเอก</t>
  </si>
  <si>
    <t xml:space="preserve">ยินดี  พรหมศิริไพบูลย์ </t>
  </si>
  <si>
    <t xml:space="preserve">สิทธิโชค ทรงสอาด </t>
  </si>
  <si>
    <t xml:space="preserve">อัญชลี  แสงอาวุธ </t>
  </si>
  <si>
    <t xml:space="preserve"> </t>
  </si>
  <si>
    <t>จำนวนโครงการ</t>
  </si>
  <si>
    <t>จำนวน</t>
  </si>
  <si>
    <t>ทุนภายใน</t>
  </si>
  <si>
    <t>ทุนภายนอก</t>
  </si>
  <si>
    <t>จำนวนงานวิจัยสถานะหัวหน้าโครงการ
ไตรมาส 1 
ไตรมาส1+2</t>
  </si>
  <si>
    <t>อัญชลี  จิตราภิรมย์  
หงษาวดี  โยธาทิพย์  
ประดิษฐ์พร  พงษ์เตรียง</t>
  </si>
  <si>
    <t>สิทธิชุมชนในการจัดการที่ดิน  ศึกษาชุมชนคลองไทร  หมู่ที่ 4  ตำบลไทรทอง  อำเภอชัยบุรี  จังหวัดสุราษฎร์ธานี</t>
  </si>
  <si>
    <t>จำนวนอาจารย์</t>
  </si>
  <si>
    <t>จำนวนผลถ่วง</t>
  </si>
  <si>
    <t>อรัญญา รักหาบ</t>
  </si>
  <si>
    <t>สกว.</t>
  </si>
  <si>
    <t>นรา พงศ์พานิช</t>
  </si>
  <si>
    <t>แนวทางการจัดการภัยพิบัติของชุมชนชายฝั่งรอบอ่าวบ้านดอน จังหวัดสุราษร์ธานี</t>
  </si>
  <si>
    <t>ไม่บรรลุ</t>
  </si>
  <si>
    <t>บรรลุ</t>
  </si>
  <si>
    <t>ดร.ชลิดา เลื่อมใสสุข</t>
  </si>
  <si>
    <t>ดร.กฤษณะ ทองแก้ว</t>
  </si>
  <si>
    <t>เป้าหมาย</t>
  </si>
  <si>
    <t>ร้อยละ 35</t>
  </si>
  <si>
    <t>ร้อยละ 5</t>
  </si>
  <si>
    <t>ร้อยละ 10</t>
  </si>
  <si>
    <t>ร้อยละ 100</t>
  </si>
  <si>
    <t>ประเภทนักวิจัย</t>
  </si>
  <si>
    <t>ร้อยละ 60</t>
  </si>
  <si>
    <t>คะแนนเกณฑ์สกอ. ณ ปัจจุบัน</t>
  </si>
  <si>
    <t>คิดเป็นร้อยละ
 ณ ปัจจุบัน</t>
  </si>
  <si>
    <t xml:space="preserve">บรรณรักษ์  คุ้มรักษา </t>
  </si>
  <si>
    <t xml:space="preserve">พัชรินทร์ จันทร์ส่องแสง </t>
  </si>
  <si>
    <t xml:space="preserve">ศิวัชทีปต์ จิรหิรัญธนากร </t>
  </si>
  <si>
    <t xml:space="preserve">สุนันทา ลักษ์ธิติกุล </t>
  </si>
  <si>
    <t>กฤษณา สังมุณีจินดา  มยุรี สุทธิจำนง</t>
  </si>
  <si>
    <t xml:space="preserve">พิไลพร  สุขเจริญ  
จิดาภา  พลรักษ์  
กมลชนก  ทองเอียด </t>
  </si>
  <si>
    <t xml:space="preserve">ทฤษฎีการเรียนการสอนภาษาจีนระดับมัธยมศึกษาตอนปลายในจังหวัดสุราษฎร์ธานี </t>
  </si>
  <si>
    <t>มโนลี ศรีเปารยะ 
เพ็ญพงศ์</t>
  </si>
  <si>
    <t>ธนายุ ภู่วิทยาธร</t>
  </si>
  <si>
    <t xml:space="preserve">สุกัญญา ไหมเครือแก้ว </t>
  </si>
  <si>
    <t xml:space="preserve">สุรชัย สังข์งาม </t>
  </si>
  <si>
    <t>สุพรรณิการ์ ศรีบัวทอง</t>
  </si>
  <si>
    <t xml:space="preserve">กรรณฺการ์  แก้วเชื้อ  อโศก  ศรีสวัสดิ์  
จิตติมา ศีลประชาวงศ์ </t>
  </si>
  <si>
    <t xml:space="preserve">ถนอม  ห่อวงศ์สกุล 
เกวลิน  อังคณานนท์ </t>
  </si>
  <si>
    <t xml:space="preserve">ภูวดล  เหมชะรา  
พีรวัจน์  ชูเพ็ง </t>
  </si>
  <si>
    <t xml:space="preserve">สุรชัย สังข์งาม 
ภูชิยา  สุวรรณโชติ </t>
  </si>
  <si>
    <t>อรรถกร  ศักดา  
ถกล ศรีแก้ว</t>
  </si>
  <si>
    <t>พงษ์ศักดิ์ นพรัตน์  
วัชรี รวยรื่น  
นิสากร สุขหิรัญ</t>
  </si>
  <si>
    <t xml:space="preserve">จุฑารัตน์ เหล่าพราหมณ์ </t>
  </si>
  <si>
    <t>ภรณ์พักตรา ศักดา</t>
  </si>
  <si>
    <t xml:space="preserve">ชุลีวรรณ ปราณีธรรม </t>
  </si>
  <si>
    <t>การพัฒนารูปแบบการป้องกันและควบคุมโรคไข้เอดออกโดยการมีส่วนร่วของชุมชน : กรณีศึกษา บ้นภูธรอุทิศ 
จ.สุราษฎร์ธานี</t>
  </si>
  <si>
    <t>การสร้างรูปแบบมูลค่าเพิ่มจากขยะในเขต ทต.ขุนทะเล 
อ.เมือง จ.สุราษฎร์ธานี</t>
  </si>
  <si>
    <t> การสร้างการรับรู้ภาพลักษณ์เมืองสมุนไพรของจังหวัด
สุราษฎร์ธานีโดยใช้การสื่อสารการตลาด</t>
  </si>
  <si>
    <t>ปัจจัยที่ส่งผลต่อความสำเร็จของวิสาหกิจชุมชนอำเภอ
ไชยา  จังหวัดสุราษฎร์ธานี</t>
  </si>
  <si>
    <t>กลยุทธ์การตลาดผักอินทรีย์วิสาหกิจชุมชนคนเกษตร
รุ่นใหม่  จังหวัดสุราษฎร์ธานี</t>
  </si>
  <si>
    <t>แนวทางการบริหารจัดการขยะต้นทาง อบต.ปากฉลุย 
อ.ท่าฉาง จ.สุราษฎร์ธานี</t>
  </si>
  <si>
    <t>การศึกษาเส้นทางการท่องเที่ยว ต.มะขามเตี้ย อ.เมือง 
จ.สุราษฎร์ธานี</t>
  </si>
  <si>
    <t> การศึกษาชีววิทยาของต้นหยาดน้ำค้าง (Drosera sp.)
ในจังหวัดสุราษฎร์ธานี</t>
  </si>
  <si>
    <t> ประสิทธิผลของถังบำบัดน้ำเสียโดยกระบวนการอิเล็กโตรลิซิสและพืชน้ำในการบำบัดน้ำเสียจากครัวเรือน 
เขตอำเภอเมือง จังหวัดสุราษฎร์ธานี</t>
  </si>
  <si>
    <t xml:space="preserve">โปรแกรมส่งเสริมสมรรถนะแห่งตนต่อการปรับเปลี่ยนพฤติกรรมการบริโภคอาหารในผู้สูงอายุที่มีภาวะโลหิตจางในพื้นที่เทศบาลตำบลขุนทะเล  อำเภอเมือง 
จังหวัดสุราษฎร์ธานี </t>
  </si>
  <si>
    <t xml:space="preserve">ภาวะสุขภาพและพฤติกรรมสุขภาพของผู้สูงอายุในพื้นที่เทศบาลตำบลขุนทะเล อำเภอเมือง จังหวัดสุราษฎร์ธานี </t>
  </si>
  <si>
    <t xml:space="preserve">การประเมินอนามัยสิ่งแวดล้อมวัดในเขตเทศบาลนคร
สุราษฎร์ธานี   อำเภอเมือง  จังหวัดสุราษฎร์ธานี </t>
  </si>
  <si>
    <t xml:space="preserve">ความสามารถในการต้านโรคเบาหวานผ่านการยับยั้งการทำงานของเอมไซม์จากผักพื้นบ้านท้องถิ่นในเขตพื้นที่หมู่ 9 ตำบลขุนทะเล  อำเภอเมือง จังหวัดสุราษฎร์ธานี </t>
  </si>
  <si>
    <t xml:space="preserve">การพัฒนากิจกรรมค่ายคณิตศาสตร์เพื่อเสริมสร้างสมรรถนะของนักศึกษาสาขาวิชาคณิตศาสตร์  
มรภ.สุราษฎร์ธานี </t>
  </si>
  <si>
    <t xml:space="preserve">การประยุกต์ใช้เทคโนโลยีการจำลองสถานการณ์แบบมอนติคาร์โลเพื่อจัดการสินค้าคงคลัง กรณีศึกษาอุตสาหกรรมปิโตรเลียม </t>
  </si>
  <si>
    <t>การพัฒนาพฤติกรรมการกล้าแสดงออกในการเรียน  
โดยใช้วิธีการแสดงบทบาทสมมติของนักศึกษาในรายวิชาภาษาเยอรมันเพื่อการสื่อสาร 2</t>
  </si>
  <si>
    <t>ผศ.ดร.พราวตา จันทโร</t>
  </si>
  <si>
    <t>นางสาว</t>
  </si>
  <si>
    <t>ประเภทนักวิจัยเฉพาะหัวหน้า</t>
  </si>
  <si>
    <t>ผศ.รพี พิกุลงาม</t>
  </si>
  <si>
    <t>ตัวชี้วัดที่ 19นำไปใช้ประโยชน์</t>
  </si>
  <si>
    <t>ตัวชี้วัดที่ 20 สัดส่วนการวิจัย</t>
  </si>
  <si>
    <t>ตัวชี้วัดที่ 21 สัดส่วนนักวิจัย</t>
  </si>
  <si>
    <t>ตัวชี้วัดที่ 15 
ตีพิมพ์</t>
  </si>
  <si>
    <t>ตัวชี้วัดที่ 18 
เงินสนับสนุน</t>
  </si>
  <si>
    <t>นภดล</t>
  </si>
  <si>
    <t>พัดระเบียบ</t>
  </si>
  <si>
    <t>อภิศักดิ์</t>
  </si>
  <si>
    <t>พุฒทอง</t>
  </si>
  <si>
    <t>นาคพิน</t>
  </si>
  <si>
    <t>ณภัทร</t>
  </si>
  <si>
    <t>นาคสวัสดิ์</t>
  </si>
  <si>
    <t>วัศรนันทน์</t>
  </si>
  <si>
    <t>วิวัฒน์</t>
  </si>
  <si>
    <t>จินดาวงศ์</t>
  </si>
  <si>
    <t>อังคณาภรณ์</t>
  </si>
  <si>
    <t>พนาน้อย</t>
  </si>
  <si>
    <t>สถาพร</t>
  </si>
  <si>
    <t>สุทธิศิลป์</t>
  </si>
  <si>
    <t>รุ่งทิพย์</t>
  </si>
  <si>
    <t>สุมิตร</t>
  </si>
  <si>
    <t>สุนทรี</t>
  </si>
  <si>
    <t>จันทร์น้อย</t>
  </si>
  <si>
    <t>รอดชู</t>
  </si>
  <si>
    <t>สังขาวสุทธิรักษ์</t>
  </si>
  <si>
    <t>สุขสบาย</t>
  </si>
  <si>
    <t>แซ่แต้</t>
  </si>
  <si>
    <t>จิรังนิมิตสกุล</t>
  </si>
  <si>
    <t>แซ่บ่าง</t>
  </si>
  <si>
    <t>กัญญาภัติ</t>
  </si>
  <si>
    <t>พิไลพร</t>
  </si>
  <si>
    <t>สุขเจริญ</t>
  </si>
  <si>
    <t>จิราพร</t>
  </si>
  <si>
    <t>วัฒนศรีสิน</t>
  </si>
  <si>
    <t>อุดมรัตน์</t>
  </si>
  <si>
    <t>ชโลธร</t>
  </si>
  <si>
    <t>สกว.-มรส.</t>
  </si>
  <si>
    <t>ศิโรจน์ พิมาน 
ศราวุธ ทองเนื้อห้า
บุญฤกษ์ บุญคง</t>
  </si>
  <si>
    <t>เกษร เมืองทิพย์ และคณะ</t>
  </si>
  <si>
    <t xml:space="preserve">ฐานข้อมูล สารออกฤทธิ์ทางชีวภาพ การต้านอนุมูลอิสระ และห่วงโซ่อุปทานของผักพื้นบ้านในจังหวัดสุราษฎร์ธานี
ดำเนินการ 63.5% </t>
  </si>
  <si>
    <t xml:space="preserve">ฐานข้อมูล สารออกฤทธิ์ทางชีวภาพ การต้านอนุมูลอิสระ และห่วงโซ่อุปทานของผักพื้นบ้านในจังหวัดสุราษฎร์ธานี
ดำเนินการ 6.5% </t>
  </si>
  <si>
    <t>ฐานข้อมูล สารออกฤทธิ์ทางชีวภาพ การต้านอนุมูลอิสระ และห่วงโซ่อุปทานของผักพื้นบ้านในจังหวัดสุราษฎร์ธานี 
ดำเนินการ 6.5%</t>
  </si>
  <si>
    <t>ฐานข้อมูล สารออกฤทธิ์ทางชีวภาพ การต้านอนุมูลอิสระ และห่วงโซ่อุปทานของผักพื้นบ้านในจังหวัดสุราษฎร์ธานี 
ดำเนินการ 23.5%</t>
  </si>
  <si>
    <t>ดร.วัฒนา รัตนพรหม
ดร.กฤษณะ ทองแก้ว</t>
  </si>
  <si>
    <t>ศูนย์พี่เลี้ยงโครงการเพาะพันธ์ปัญญา ศูนย์พี่เลี้ยงมหาวิทยาลัยราชภัฏสุราษฎร์ธานี
งบประมาณ 5,034,746.70 บาท ดำเนินการ 2 ปี</t>
  </si>
  <si>
    <t>นรา</t>
  </si>
  <si>
    <t>พงษ์พานิช</t>
  </si>
  <si>
    <t>อรอำไพ</t>
  </si>
  <si>
    <t>นับสิบ</t>
  </si>
  <si>
    <t>ชยชนน์</t>
  </si>
  <si>
    <t>โพธิ์ทิพย์</t>
  </si>
  <si>
    <t>วัชรีญา</t>
  </si>
  <si>
    <t>ยะวิเชียร</t>
  </si>
  <si>
    <t>นุ่นสังข์</t>
  </si>
  <si>
    <t>กชพรรณ</t>
  </si>
  <si>
    <t>ไชยเชนทร์</t>
  </si>
  <si>
    <t>อมร</t>
  </si>
  <si>
    <t>หวังอัครวรางกูร</t>
  </si>
  <si>
    <t>ศิโรนี</t>
  </si>
  <si>
    <t>โต๊ะสัน</t>
  </si>
  <si>
    <t>ปานเผด็จ</t>
  </si>
  <si>
    <t>นวนหนู</t>
  </si>
  <si>
    <t>ผศ.ดร.สุกัญญา ไหมเครือแก้ว</t>
  </si>
  <si>
    <t>สสส.</t>
  </si>
  <si>
    <t>พัฒนานวัตกรรมการอ่านออกเขียนได้เพื่อส่งเสริมความรอบรู้สุขภาวะจากภูมิปัญญาท้องถิ่น</t>
  </si>
  <si>
    <t>ผศ.ณัฐา วิพลชัย</t>
  </si>
  <si>
    <t>สาเหตุ ผลกระทบ และแนวทางการแก้ไขปัญหาการไม่อนุมัติสินเชื่อของสถาบันการเงินต่อวิสาหกิจขนาดกลางและย่อม  จังหวัดสุราษฎร์ธานี</t>
  </si>
  <si>
    <t xml:space="preserve">การพัฒนาบทเรียน e-Learninng แบบปฏิสัมพันธ์รายวิชาการจัดการ องค์ความรู้ </t>
  </si>
  <si>
    <t> ศึกษาคุณลักษณะอันพึงประสงค์ของพนักงานบริการ (ขั้นเริ่มจ้าง) ที่สถานประกอบการโรงแรมต้องการ ในพื้นที่อำเภอเกาะสมุย เพื่อปรับเข้าสู่การเป็นประเทศในประชาคมเศรษฐกิจอาเซียน</t>
  </si>
  <si>
    <t>นายอาดือนา นิโด</t>
  </si>
  <si>
    <t>ดร.อรภรณ์ บัวหลวง</t>
  </si>
  <si>
    <t>ผศ.ดร.จิตเกษม หลำสะอาด</t>
  </si>
  <si>
    <t>ดร.เกวลิน อังคณานนท์</t>
  </si>
  <si>
    <t>ดร.ศิริรัตน์ ชูพันธ์ อรรถพลพิพัฒน์</t>
  </si>
  <si>
    <t>นายฉลองชัย โฉมทอง</t>
  </si>
  <si>
    <t>ดร.พลกฤต แสงอาวุธ</t>
  </si>
  <si>
    <t>การออกแบบและพัฒนาผลิตภัณฑ์จากกาบหมากสู่เชิงพาณิชย์ ของโรงเรียนชีวิต ณ บ้านสายรุ้ง  จังหวัดสุราษฎร์ธานี</t>
  </si>
  <si>
    <t>ภายใน</t>
  </si>
  <si>
    <t>ภายนอก</t>
  </si>
  <si>
    <t>ข้อมูลการดำเนินงาน :</t>
  </si>
  <si>
    <t>รายการข้อมูลพื้นฐาน</t>
  </si>
  <si>
    <r>
      <t>จำนวนเงินสนับสนุนงานวิจัยหรืองานสร้างสร้างสรรค์ภายในสถาบัน</t>
    </r>
    <r>
      <rPr>
        <b/>
        <sz val="16"/>
        <color theme="1"/>
        <rFont val="TH SarabunPSK"/>
        <family val="2"/>
      </rPr>
      <t xml:space="preserve"> </t>
    </r>
  </si>
  <si>
    <t>กลุ่มสาขาวิชาวิทยาศาสตร์และเทคโนโลยี</t>
  </si>
  <si>
    <t>กลุ่มสาขาวิชาวิทยาศาสตร์สุขภาพ</t>
  </si>
  <si>
    <t>กลุ่มสาขาวิชามนุษยศาสตร์และสังคมศาสตร์</t>
  </si>
  <si>
    <t>จำนวนเงินสนับสนุนงานวิจัยหรืองานสร้างสร้างสรรค์ภายนอกสถาบัน</t>
  </si>
  <si>
    <t>จำนวนอาจารย์ประจำที่ปฏิบัติงานจริง (ไม่นับรวมศึกษาต่อ)</t>
  </si>
  <si>
    <t>จำนวนอาจารย์ที่ลาศึกษาต่อ</t>
  </si>
  <si>
    <t>การคำนวณ :</t>
  </si>
  <si>
    <t>ผลลัพธ์</t>
  </si>
  <si>
    <r>
      <t>จำนวนเงินสนับสนุนงานวิจัยหรืองานสร้างสร้างสรรค์ภายในสถาบัน</t>
    </r>
    <r>
      <rPr>
        <sz val="16"/>
        <color theme="1"/>
        <rFont val="TH SarabunPSK"/>
        <family val="2"/>
      </rPr>
      <t xml:space="preserve"> </t>
    </r>
    <r>
      <rPr>
        <sz val="15.5"/>
        <color rgb="FFFF0000"/>
        <rFont val="TH SarabunPSK"/>
        <family val="2"/>
      </rPr>
      <t>(1)</t>
    </r>
  </si>
  <si>
    <r>
      <t>จำนวนเงินสนับสนุนงานวิจัยหรืองานสร้างสร้างสรรค์ภายนอกสถาบัน</t>
    </r>
    <r>
      <rPr>
        <sz val="16"/>
        <color theme="1"/>
        <rFont val="TH SarabunPSK"/>
        <family val="2"/>
      </rPr>
      <t xml:space="preserve"> </t>
    </r>
    <r>
      <rPr>
        <sz val="15.5"/>
        <color rgb="FFFF0000"/>
        <rFont val="TH SarabunPSK"/>
        <family val="2"/>
      </rPr>
      <t>(2)</t>
    </r>
  </si>
  <si>
    <r>
      <t>จำนวนเงินสนับสนุนงานวิจัยหรืองานสร้างสร้างสรรค์ภายในและภายนอกสถาบัน</t>
    </r>
    <r>
      <rPr>
        <sz val="16"/>
        <color theme="1"/>
        <rFont val="TH SarabunPSK"/>
        <family val="2"/>
      </rPr>
      <t xml:space="preserve"> </t>
    </r>
    <r>
      <rPr>
        <sz val="15.5"/>
        <color rgb="FFFF0000"/>
        <rFont val="TH SarabunPSK"/>
        <family val="2"/>
      </rPr>
      <t>(3) =(1)+(2)</t>
    </r>
  </si>
  <si>
    <r>
      <t xml:space="preserve">จำนวนอาจารย์ประจำที่ปฏิบัติงานจริง (ไม่นับรวมศึกษาต่อ) </t>
    </r>
    <r>
      <rPr>
        <sz val="15.5"/>
        <color rgb="FFFF0000"/>
        <rFont val="TH SarabunPSK"/>
        <family val="2"/>
      </rPr>
      <t>(4)</t>
    </r>
  </si>
  <si>
    <r>
      <t>จำนวนเงินสนับสนุนงานวิจัยหรืองานสร้างสร้างสรรค์ต่อจำนวนอาจารย์ประจำ</t>
    </r>
    <r>
      <rPr>
        <sz val="16"/>
        <color theme="1"/>
        <rFont val="TH SarabunPSK"/>
        <family val="2"/>
      </rPr>
      <t xml:space="preserve"> </t>
    </r>
    <r>
      <rPr>
        <sz val="15.5"/>
        <color rgb="FFFF0000"/>
        <rFont val="TH SarabunPSK"/>
        <family val="2"/>
      </rPr>
      <t>(5) = (3)/(4)</t>
    </r>
  </si>
  <si>
    <r>
      <t xml:space="preserve">แปลงค่าเงินสนับสนุนงานวิจัยฯ ต่อจำนวนอาจารย์ประจำเป็นคะแนนเต็ม 5 </t>
    </r>
    <r>
      <rPr>
        <sz val="15.5"/>
        <color rgb="FFFF0000"/>
        <rFont val="TH SarabunPSK"/>
        <family val="2"/>
      </rPr>
      <t>[(5)/60,000] X 5</t>
    </r>
  </si>
  <si>
    <r>
      <t xml:space="preserve">แปลงค่าเงินสนับสนุนงานวิจัยฯ ต่อจำนวนอาจารย์ประจำเป็นคะแนนเต็ม 5 </t>
    </r>
    <r>
      <rPr>
        <sz val="15.5"/>
        <color rgb="FFFF0000"/>
        <rFont val="TH SarabunPSK"/>
        <family val="2"/>
      </rPr>
      <t>[(5)/50,000] X 5</t>
    </r>
  </si>
  <si>
    <r>
      <t xml:space="preserve">แปลงค่าเงินสนับสนุนงานวิจัยฯ ต่อจำนวนอาจารย์ประจำเป็นคะแนนเต็ม 5 </t>
    </r>
    <r>
      <rPr>
        <sz val="15.5"/>
        <color rgb="FFFF0000"/>
        <rFont val="TH SarabunPSK"/>
        <family val="2"/>
      </rPr>
      <t>[(5)/25,000] X 5</t>
    </r>
  </si>
  <si>
    <t>คะแนนถ่วงน้ำหนัก</t>
  </si>
  <si>
    <r>
      <t xml:space="preserve">จำนวนบทความวิจัยหรือบทความวิชาการฉบับสมบูรณ์ที่ตีพิมพ์ในรายงานสืบเนื่องจากการประชุมวิชาการระดับชาติ </t>
    </r>
    <r>
      <rPr>
        <b/>
        <sz val="15"/>
        <color rgb="FF0000CC"/>
        <rFont val="TH SarabunPSK"/>
        <family val="2"/>
      </rPr>
      <t>(0.20)</t>
    </r>
  </si>
  <si>
    <r>
      <t xml:space="preserve">จำนวนบทความวิจัยหรือบทความวิชาการฉบับสมบูรณ์ที่ตีพิมพ์ในรายงานสืบเนื่องจาการประชุมวิชาการระดับนานาชาติ หรือในวารสารทางวิชาการระดับนานาชาติ หรือในวารสารทางวิชาการระดับชาติที่ไม่อยู่ในฐานข้อมูล ตามประกาศ ก.พ.อ. หรือระเบียบคณะกรรมการอุดมศึกษาว่าด้วย หลักเกณฑ์การพิจารณาวารสารทางวิชาการสำหรับเผยแพร่ผลงานทางวิชาการ พ.ศ.2556 แต่ละสถาบันนำเสนอสภาสถาบันอนุมัติและจัดทำเป็นประกาศให้ทราบเป็นการทั่วไป และแจ้งให้ กพอ./กกอ. ทราบภายใน 30 วัน นับแต่วันที่ออกประกาศ </t>
    </r>
    <r>
      <rPr>
        <b/>
        <sz val="15"/>
        <color rgb="FF0000CC"/>
        <rFont val="TH SarabunPSK"/>
        <family val="2"/>
      </rPr>
      <t>(0.40)</t>
    </r>
  </si>
  <si>
    <r>
      <t xml:space="preserve">จำนวนผลงานที่ได้รับการจดอนุสิทธิบัตร </t>
    </r>
    <r>
      <rPr>
        <b/>
        <sz val="15"/>
        <color rgb="FF0000CC"/>
        <rFont val="TH SarabunPSK"/>
        <family val="2"/>
      </rPr>
      <t>(0.40)</t>
    </r>
  </si>
  <si>
    <r>
      <t xml:space="preserve">จำนวนบทความวิจัยหรือบทความวิชาการฉบับสมบูรณ์ที่ตีพิมพ์ในวารสารทางวิชาการที่ปรากฏในฐานข้อมูล TCI กลุ่มที่ 2 </t>
    </r>
    <r>
      <rPr>
        <b/>
        <sz val="15"/>
        <color rgb="FF0000CC"/>
        <rFont val="TH SarabunPSK"/>
        <family val="2"/>
      </rPr>
      <t>(0.60)</t>
    </r>
  </si>
  <si>
    <r>
      <t xml:space="preserve">จำนวนบทความวิจัยหรือบทความวิชาการฉบับสมบูรณ์ที่ตีพิมพ์ในวารสารทางวิชาการระดับนานาชาติที่ไม่อยู่ในฐานข้อมูล ตามประกาศ ก.พ.อ หรือระเบียบคณะกรรมการอุดมศึกษาว่าด้วยหลักเกณฑ์การพิจารณาวาสสารทางวิชาการสำหรับการเผยแพร่ผลงานทางวิชาการ พ.ศ.2556 แต่สถาบันนำเสนอสถาบันอนุมัติและจัดทำเป็นประกาศให้ทราบเป็นการทั่วไป และแจ้งให้ กพอ./กกอ. ทราบภายใน 30 วันนับแต่วันที่ออกประกาศ (ซึ้งไม่อยู่ใน Beall’s list) หรือตีพิมพ์ในวารสารวิชาการที่ปรากฏในฐานข้อมูล TCI กลุ่มที่ 1 </t>
    </r>
    <r>
      <rPr>
        <b/>
        <sz val="15"/>
        <color rgb="FF0000CC"/>
        <rFont val="TH SarabunPSK"/>
        <family val="2"/>
      </rPr>
      <t>(0.80)</t>
    </r>
  </si>
  <si>
    <r>
      <t xml:space="preserve">จำนวนบทความวิจัยหรือบทความวิชาการฉบับสมบูรณ์ที่ตีพิมพ์ในวารสารทางวิชาการระดับนานาชาติที่ปรากฏในฐานข้อมูลระดับนานาชาติตามประกาศ ก.พ.อ หรือระเบียบคณะกรรมการอุดมศึกษาว่าด้วยหลักเกณฑ์การพิจารณาวารสารทางวิชาการสำหรับการเผยแพร่ผลงานทางวิชาการ พ.ศ.2556 </t>
    </r>
    <r>
      <rPr>
        <b/>
        <sz val="15"/>
        <color rgb="FF0000CC"/>
        <rFont val="TH SarabunPSK"/>
        <family val="2"/>
      </rPr>
      <t>(1.00)</t>
    </r>
  </si>
  <si>
    <r>
      <t xml:space="preserve">จำนวนผลงานได้รับการจดสิทธิบัตร </t>
    </r>
    <r>
      <rPr>
        <b/>
        <sz val="15"/>
        <color rgb="FF0000CC"/>
        <rFont val="TH SarabunPSK"/>
        <family val="2"/>
      </rPr>
      <t>(1.00)</t>
    </r>
  </si>
  <si>
    <r>
      <t xml:space="preserve">จำนวนผลงานวิชาการรับใช้สังคมที่ได้รับการประเมินผ่านเกณฑ์การขอตำแหน่งทางวิชาการแล้ว </t>
    </r>
    <r>
      <rPr>
        <b/>
        <sz val="15"/>
        <color rgb="FF0000CC"/>
        <rFont val="TH SarabunPSK"/>
        <family val="2"/>
      </rPr>
      <t>(1.00)</t>
    </r>
  </si>
  <si>
    <r>
      <t xml:space="preserve">จำนวนผลงานวิจัยที่หน่วยงานหรือองค์กรระดับชาติว่าจ้างให้ดำเนินการ </t>
    </r>
    <r>
      <rPr>
        <b/>
        <sz val="15"/>
        <color rgb="FF0000CC"/>
        <rFont val="TH SarabunPSK"/>
        <family val="2"/>
      </rPr>
      <t>(1.00)</t>
    </r>
  </si>
  <si>
    <r>
      <t xml:space="preserve">จำนวนผลงานค้นพบพันธุ์พืช พันธุ์สัตว์ ที่ค้นพบใหม่และได้รับการจดทะเบียน </t>
    </r>
    <r>
      <rPr>
        <b/>
        <sz val="15"/>
        <color rgb="FF0000CC"/>
        <rFont val="TH SarabunPSK"/>
        <family val="2"/>
      </rPr>
      <t>(1.00)</t>
    </r>
  </si>
  <si>
    <r>
      <t xml:space="preserve">จำนวนตำราหรือหนังสือที่ได้รับการประเมินผ่านเกณฑ์การขอตำแหน่งทางวิชาการแล้ว </t>
    </r>
    <r>
      <rPr>
        <b/>
        <sz val="15"/>
        <color rgb="FF0000CC"/>
        <rFont val="TH SarabunPSK"/>
        <family val="2"/>
      </rPr>
      <t>(1.00)</t>
    </r>
  </si>
  <si>
    <r>
      <t xml:space="preserve">จำนวนงานสร้างสรรค์ที่มีการเผยแพร่สู่สาธารณะในลักษณะใดลักษณะหนึ่ง หรือผ่านสื่ออิเล็กทรอนิกส์ online </t>
    </r>
    <r>
      <rPr>
        <b/>
        <sz val="15"/>
        <color rgb="FF0000CC"/>
        <rFont val="TH SarabunPSK"/>
        <family val="2"/>
      </rPr>
      <t xml:space="preserve">(0.20) </t>
    </r>
  </si>
  <si>
    <r>
      <t xml:space="preserve">จำนวนงานสร้างสรรค์ที่ได้รับการเผยแพร่ในระดับสถาบัน </t>
    </r>
    <r>
      <rPr>
        <b/>
        <sz val="15"/>
        <color rgb="FF0000CC"/>
        <rFont val="TH SarabunPSK"/>
        <family val="2"/>
      </rPr>
      <t>(0.40)</t>
    </r>
  </si>
  <si>
    <r>
      <t xml:space="preserve">จำนวนงานสร้างสรรค์ที่ได้รับการเผยแพร่ในระดับความร่วมมือระหว่างประเทศ </t>
    </r>
    <r>
      <rPr>
        <b/>
        <sz val="15"/>
        <color rgb="FF0000CC"/>
        <rFont val="TH SarabunPSK"/>
        <family val="2"/>
      </rPr>
      <t>(0.80)</t>
    </r>
  </si>
  <si>
    <r>
      <t xml:space="preserve">จำนวนงานสร้างสรรค์ที่ได้รับการเผยแพร่ในระดับภูมิภาคอาเซียน/นานาชาติ </t>
    </r>
    <r>
      <rPr>
        <b/>
        <sz val="15"/>
        <color rgb="FF0000CC"/>
        <rFont val="TH SarabunPSK"/>
        <family val="2"/>
      </rPr>
      <t>(1.00)</t>
    </r>
  </si>
  <si>
    <t>จำนวนตำราหรือหนังสือที่ผ่านการพิจารณาตามหลักเกณฑ์การประเมินตำแหน่งทางวิชาการแต่ไม่ได้นำมาขอรับการประเมินตำแหน่งทางวิชาการ (1.00)</t>
  </si>
  <si>
    <r>
      <t xml:space="preserve">จำนวนงานสร้างสรรค์ที่ได้รับการเผยแพร่ในระดับชาติ </t>
    </r>
    <r>
      <rPr>
        <b/>
        <sz val="15"/>
        <color rgb="FF0000CC"/>
        <rFont val="TH SarabunPSK"/>
        <family val="2"/>
      </rPr>
      <t>(0.60)</t>
    </r>
  </si>
  <si>
    <r>
      <t xml:space="preserve">ผลรวมถ่วงน้ำหนักของผลงานวิชาการและสร้างสร้างสรรค์ของอาจารย์ประจำ </t>
    </r>
    <r>
      <rPr>
        <sz val="15"/>
        <color rgb="FFFF0000"/>
        <rFont val="TH SarabunPSK"/>
        <family val="2"/>
      </rPr>
      <t>(1)</t>
    </r>
  </si>
  <si>
    <r>
      <t xml:space="preserve">จำนวนอาจารย์ประจำทั้งหมดรวมที่ปฏิบัติจริงและลาศึกษาต่อ </t>
    </r>
    <r>
      <rPr>
        <sz val="15"/>
        <color rgb="FFFF0000"/>
        <rFont val="TH SarabunPSK"/>
        <family val="2"/>
      </rPr>
      <t>(2)</t>
    </r>
  </si>
  <si>
    <r>
      <t xml:space="preserve">แปลงค่าร้อยละของผลรวมถ่วงน้ำหนักของผลงานวิชาการและสร้างสร้างสรรค์ต่ออาจารย์ประจำเป็นคะแนนเต็ม 5  </t>
    </r>
    <r>
      <rPr>
        <sz val="15"/>
        <color rgb="FFFF0000"/>
        <rFont val="TH SarabunPSK"/>
        <family val="2"/>
      </rPr>
      <t>[(3)/30] X 5</t>
    </r>
  </si>
  <si>
    <r>
      <t xml:space="preserve">แปลงค่าร้อยละของผลรวมถ่วงน้ำหนักของผลงานวิชาการและสร้างสร้างสรรค์ต่ออาจารย์ประจำเป็นคะแนนเต็ม 5  </t>
    </r>
    <r>
      <rPr>
        <sz val="15"/>
        <color rgb="FFFF0000"/>
        <rFont val="TH SarabunPSK"/>
        <family val="2"/>
      </rPr>
      <t>[(3)/20] X 5</t>
    </r>
  </si>
  <si>
    <r>
      <t xml:space="preserve">ร้อยละของผลรวมถ่วงน้ำหนักของผลงานวิชาการและสร้างสร้างสรรค์ต่ออาจารย์ประจำ  </t>
    </r>
    <r>
      <rPr>
        <sz val="15"/>
        <color rgb="FFFF0000"/>
        <rFont val="TH SarabunPSK"/>
        <family val="2"/>
      </rPr>
      <t>(3) = [(1)/(2)] X 100</t>
    </r>
  </si>
  <si>
    <t>อาจารย์ทั้งหมด</t>
  </si>
  <si>
    <t>ปฏิบัติงานจริง</t>
  </si>
  <si>
    <t>ตัวชี้วัดที่ 20 สัดส่วนการวิจัยเพื่อการพัฒนาท้องถิ่น การเรียนการสอน การพัฒนานักศึกษา การบริหารจัดการ และการทำนุบำรุงศิลปวัฒนธรรม ประจำปีงบประมาณ พ.ศ. 2561</t>
  </si>
  <si>
    <t>ตัวชี้วัดที่ 21 สัดส่วนนักวิจัย รุ่นใหม่/รุ่นกลาง/รุ่นเก่า (นับเฉพาะนักวิจัยที่มีสถานะเป็นหัวหน้าโครงการวิจัยเท่านั้น) ประจำปีงบประมาณ พ.ศ. 2561</t>
  </si>
  <si>
    <t>ตัวชี้วัดที่  21 สัดส่วนนักวิจัย รุ่นใหม่/รุ่นกลาง/รุ่นเก่า  ประจำปีงบประมาณ 2561</t>
  </si>
  <si>
    <t> กระบวนการสร้างจิตสำนึกในการบริโภคสีเขียวของนักท่องเที่ยวในชุมชนบางใบไม้ อำเภอเมือง จังหวัดสุราษฎร์ธานี</t>
  </si>
  <si>
    <t xml:space="preserve">เนื้อหาย  ลวดลาย  และวัสดุในงานพุทธประติมากรรมหน้าบัน กรณีศึกษา วัดในเขตพื้นที่ชุมชนโบราณ อำเภอไชยา จังหวัดสุราษฎร์ธานี </t>
  </si>
  <si>
    <t xml:space="preserve">การพัฒนารูปแบบชุมชนการเรียนรู้วิชาชีพครู  เพื่อเสริมสร้างสมรรถนะการจัดการเรียนรู้ของนักศึกษาครูคณะครุศาสตร์  มรภ.สุราษฎร์ธานี </t>
  </si>
  <si>
    <t>วิจัยสถาบัน</t>
  </si>
  <si>
    <t>ความพึงพอใจต่อสิ่งสนับสนุนการเรียนรู้ของนักศึกษา คณะวิทยาศาสตร์และเทคโนโลยี มรภ.สุราษฎร์ธานี</t>
  </si>
  <si>
    <t>นางสาวกชพรรณ รักเมือง</t>
  </si>
  <si>
    <t>นางกรรณิการ์ สุขเมือง นายฉัตรชัย ศิริแสง</t>
  </si>
  <si>
    <t>พฤติกรรมการแสวงหาสารสนเทศของนักศึกษาระดับบัณฑิตศึกษา มรภ.สุราษฎร์ธานี</t>
  </si>
  <si>
    <t>นางสาวกุสุมา ไชยพัฒน์</t>
  </si>
  <si>
    <t>การศึกษาความต้องการต่อการให้บริการงานพัสดุ กรณีศึกษา งานพัสดุ วิทยาลัยนานาชาติการท่องเที่ยว อ.เกาะสมุย</t>
  </si>
  <si>
    <t>นางสาวขนิษฐา บุญนำ</t>
  </si>
  <si>
    <t>การประเมินตัวชี้วัดในการบริหาร มรภ.สุราษฎร์ธานี</t>
  </si>
  <si>
    <t>นางสาวขนิษฐา สาริขา</t>
  </si>
  <si>
    <t>การพัฒนาการมีส่วนร่วมในการพัฒนาชุมชนของประชาชน ต.ขุนทะเล อ.เมือง จ.สุราษฎร์ธานี</t>
  </si>
  <si>
    <t>นางสาวจันทิมา องอาจ</t>
  </si>
  <si>
    <t>ความพึงพอใจของนักศึกษาที่มีต่อสภาพการใช้ชีวิตนักศึกษา</t>
  </si>
  <si>
    <t>นางสาวจารุวรรณ อักษรสม</t>
  </si>
  <si>
    <t>นางจุรีภรณ์ จันทรมาศ</t>
  </si>
  <si>
    <t>ปัจจัยที่มีผลต่อการตัดสินใจเข้าศึกษาต่อวิทยาลัยนานาชาติการท่องเที่ยว มรภ.สุราษฎร์ธานี</t>
  </si>
  <si>
    <t>นายเจตนัยธ์ เพชรศรี</t>
  </si>
  <si>
    <t>การมีส่วนร่วมในการเสริมสร้างสุขภาพและการแลกเปลี่ยนเรียนรู้ของผู้สูงอายุของโรงเรียนผู้สูงอายุ คณะพยาบาลศาสตร์ มรภ.สุราษฎร์ธานี</t>
  </si>
  <si>
    <t>นางสาวเดือนนภา ไชยพรหม</t>
  </si>
  <si>
    <t>ศึกษาพฤติกรรมการใช้อินเตอร์เน็ตสำหรับการเข้าถึงแหล่งสารสนเทศของคณาจารย์และนักศึกษาของ มรภ.สุราษฎร์ธานี</t>
  </si>
  <si>
    <t>นายธีรวัฒน์ กิจงาม</t>
  </si>
  <si>
    <t>การสืบค้นสารสนเทศบนเครือข่ายอินเทอร์เน็ตเพื่อการศึกษาค้นคว้าในหอสมุดกลาง มรภ.สุราษฎร์ธานี</t>
  </si>
  <si>
    <t>นางนันทนา เดชเกิด</t>
  </si>
  <si>
    <t>โครงกาวิจัย เรื่อง “การพัฒนาศักยภาพการวิจัยของคณะมนุษยศาสตร์และสังคมศาสตร์ มรภ.สุราษฎร์ธานี</t>
  </si>
  <si>
    <t>นางสาวนุสรา เพ็งแก้ว</t>
  </si>
  <si>
    <t>แนวทางการพัฒนาระบบรักษาความปลอดภัยภายใน มรภ.สุราษฎร์ธานี</t>
  </si>
  <si>
    <t>นางปัทมาวดี สำเนียงหวาน</t>
  </si>
  <si>
    <t>นางสาวปิยธิดา จุ้งลก</t>
  </si>
  <si>
    <t>ความพร้อมของ มรภ.สุราษฎร์ธานี ในการให้บริการนักศึกษาต่างชาติ</t>
  </si>
  <si>
    <t>นางเปรมจิตต์ ทิพย์มณี</t>
  </si>
  <si>
    <t>การพัฒนาคุณภาพเอกสารประกอบการสอนของคณะมนุษยศาสตร์และสังคมศาสตร์ มรภ.สุราษฎร์ธานี</t>
  </si>
  <si>
    <t>นางสาวบูรณ์เพ็ญ อัครบัณฑิตสกุล</t>
  </si>
  <si>
    <t>การติดตามผลการดำเนินงานโครงการการพัฒนาข้าราชการครูและบุคลากรทางการศึกษาก่อนแต่งตั้งให้มีและเลื่อนเป็นวิทยฐานะครูชำนาญการพิเศษ</t>
  </si>
  <si>
    <t>นางสาวพิชญาฏา    พิมพ์สิงห์</t>
  </si>
  <si>
    <t>การพัฒนาระบบจัดการฐานข้อมูลงานวิจัย วิทยาลัยนานาชาติการท่องเที่ยว</t>
  </si>
  <si>
    <t>นายพิทักษ์ ทองเกษม</t>
  </si>
  <si>
    <t>ความพึงพอใจการใช้บริการ ยืม – คืน หนังสือ ด้วยระบบโปรแกรมอัตโนมัติ VTLS ของนักศึกษา มรภ.สุราษฎร์ธานี</t>
  </si>
  <si>
    <t>นางสาวเพชรรัตน์ กิมยู่ฮะ</t>
  </si>
  <si>
    <t>แนวทางการพัฒนาระบบ กลไก การบริหารจัดการงานวิจัย มรภ.สุราษฎร์ธานี</t>
  </si>
  <si>
    <t>นางเพ็ญแก้ว พิมาน</t>
  </si>
  <si>
    <t>ความพึงพอใจของนักศึกษาพยาบาลต่อการจัดการหอพัก มรภ.สุราษฎร์ธานี</t>
  </si>
  <si>
    <t>นางสาวแพรพิม ดาวสุวรรณ นาวสาวกรรณิกา ชูนุ้ย</t>
  </si>
  <si>
    <t>การศึกษาแนวทางในการพัฒนาการจัดการเรียนการสอนและกิจกรรมสำหรับนักศึกษาแลกเปลี่ยนชาวจีน ณ วิทยาลัยนานาชาติการท่องเที่ยว อ.เกาะสมุย</t>
  </si>
  <si>
    <t>นายภูวนาท ติระจิตรากา</t>
  </si>
  <si>
    <t>ปัจจัยที่มีผลต่อการตัดสินใจเลือกศึกษาต่อในคณะมนุษยศาสตร์และสังคมศาสตร์ มรภ.สุราษฎร์ธานี</t>
  </si>
  <si>
    <t>นางสาวมัลลิกา สาละมัด</t>
  </si>
  <si>
    <t>ปัจจัยที่มีผลต่อการเลือกศึกษาต่อระดับปริญญาโท มรภ.สุราษฎร์ธานี</t>
  </si>
  <si>
    <t>นางละอองดาว เยี่ยมสวัสดิ์</t>
  </si>
  <si>
    <t>คุณภาพชีวิตการทำงานของบุคลากรวิทยาลัยนานาชาติการท่องเที่ยว    อ.เกาะสมุย มรภ.สุราษฎร์ธานี</t>
  </si>
  <si>
    <t>นางสาววรารัตน์ เทือกทิพย์ นายนลวัชร์ ขุนลา</t>
  </si>
  <si>
    <t>แนวทางการพัฒนามาตรฐานความโปร่งใสของหน่วยงาน</t>
  </si>
  <si>
    <t>นางวีณา นวลละออง</t>
  </si>
  <si>
    <t>นางสาวศลักษณ์พร ติ้วพาณิช</t>
  </si>
  <si>
    <t>นางสาวศรัญญา วาหะรักษ์</t>
  </si>
  <si>
    <t>คุณภาพชีวิตของนักศึกษา มรภ.สุราษฎร์ธานี</t>
  </si>
  <si>
    <t>นายศักดา ศิริพันธุ์</t>
  </si>
  <si>
    <t>ความพึงพอใจของนักศึกษาต่อการใช้ห้องปฏิบัติการคอมพิวเตอร์     มรภ.สุราษฎร์ธานี</t>
  </si>
  <si>
    <t>นางศันสนีย์ ชูเชื้อ</t>
  </si>
  <si>
    <t>ความต้องการของนักศึกษาสาขาวิชาการท่องเที่ยวและการโรงแรมเข้าฝึกประสบการณ์วิชาชีพของผู้ประกอบการอุตสาหกรรมท่องเที่ยวในภาคใต้</t>
  </si>
  <si>
    <t>นางสาวศรีสุดา แก้วอำรัตน์ นางสาวเพ็ญวิไล แก้วเพชร</t>
  </si>
  <si>
    <t>ปัจจัยที่มีผลต่อผลสัมฤทธิ์ทางการเรียนของนักศึกษา คณะมนุษยศาสตร์และสังคมศาสตร์ มรภ.สุราษฎร์ธานี</t>
  </si>
  <si>
    <t>นางสาวสิริประภา จันทร์ดำ</t>
  </si>
  <si>
    <t>ปัจจัยเชิงสาเหตุที่ส่งผลต่อพฤติกรรมจิตสาธารณะของนักศึกษาคณะวิทยาศาสตร์และเทคโนโลยี มรภ.สุราษฎร์ธานี</t>
  </si>
  <si>
    <t>นางสุดา สุทธิจันทร์</t>
  </si>
  <si>
    <t>แนวทางการพัฒนาสมรรถนะหลักในการปฏิบัติงานของบุคลากร     มรภ.สุราษฎร์ธานี</t>
  </si>
  <si>
    <t>นางสาวสุรีพร สุขเยาว์</t>
  </si>
  <si>
    <t>ปัจจัยในการสำเร็จการศึกษาล่าช้าของนักศึกษาระดับบัณฑิตศึกษา    มรภ.สุราษฎร์ธานี</t>
  </si>
  <si>
    <t>นางสุวัฒนา ศรีขวัญช่วย</t>
  </si>
  <si>
    <t>แนวทางการพัฒนาการให้บริการหอพักนักศึกษา วิทยาลัยนานาชาติการท่องเที่ยว อ.เกาะสมุย มรภ.สุราษฎร์ธานี</t>
  </si>
  <si>
    <t>นางสาวเสาวนีย์ นุชภู่ นางสาวดอกรักษ์ นัดทยาย</t>
  </si>
  <si>
    <t>นางสาวเสาวรส เกตุกัณฑ์</t>
  </si>
  <si>
    <t>รูปแบบการให้บริการวิชาการและนำความรู้ประสบการณ์มาใช้ในการพัฒนาการเรียนการสอนและการวิจัยของคณะวิทยาศาสตร์และเทคโนโลยี มรภ.สุราษฎร์ธานี</t>
  </si>
  <si>
    <t>นางสาวอติกานต์ วิชิต</t>
  </si>
  <si>
    <t>การศึกษาระดับความยั่งยืนของประชาชน ต.ขุนทะเล อ.เมือง จ.สุราษฎร์ธานี ที่ได้รับบริการวิชาการจาก มรภ.สุราษฎร์ธานี</t>
  </si>
  <si>
    <t>นายอรุณ หนูขาว นางสาวจันทิมา องอาจ นางสาวนุชนารถ หนูหีต</t>
  </si>
  <si>
    <t>การพัฒนาวารสารมนุษยศาสตร์และสังคมศาสตร์ มรภ.สุราษฎร์ธานี เข้าสู่การประเมินคุณภาพมาตรฐาน ระดับ ASEAN CITATION INDEX (ACI)</t>
  </si>
  <si>
    <t>นางสาวอัมพวรรณ หนูพระอินทร์ นางสาวนุสรา เพ็งแก้ว</t>
  </si>
  <si>
    <t>สัมพันธภาพระหว่างศิษย์เก่าของบัณฑิตวิทยาลัยกับ มรภ.สุราษฎร์ธานี</t>
  </si>
  <si>
    <t>นายอาหมาด อาดตันตรา</t>
  </si>
  <si>
    <t>นางอุไร ส้มเกลี้ยง</t>
  </si>
  <si>
    <t>ขวัญและกำลังใจในการปฏิบัติงานของบุคลากรสายสนับสนุนใน      มรภ.สุราษฎร์ธานี</t>
  </si>
  <si>
    <t>นางเอื้อมพร แย้มเนตร</t>
  </si>
  <si>
    <t>ประเภทโครงการ</t>
  </si>
  <si>
    <t>หัวหน้าโครงการ</t>
  </si>
  <si>
    <t>ผู้ร่วม</t>
  </si>
  <si>
    <r>
      <rPr>
        <b/>
        <sz val="16"/>
        <color theme="0"/>
        <rFont val="TH SarabunPSK"/>
        <family val="2"/>
      </rPr>
      <t>ฮฮ</t>
    </r>
    <r>
      <rPr>
        <b/>
        <sz val="16"/>
        <color theme="1"/>
        <rFont val="TH SarabunPSK"/>
        <family val="2"/>
      </rPr>
      <t>วิจัยสถาบัน</t>
    </r>
  </si>
  <si>
    <r>
      <rPr>
        <sz val="16"/>
        <color theme="0"/>
        <rFont val="TH SarabunPSK"/>
        <family val="2"/>
      </rPr>
      <t>ฮฮ</t>
    </r>
    <r>
      <rPr>
        <sz val="16"/>
        <color theme="1"/>
        <rFont val="TH SarabunPSK"/>
        <family val="2"/>
      </rPr>
      <t>วิจัยสถาบัน</t>
    </r>
  </si>
  <si>
    <r>
      <rPr>
        <sz val="20"/>
        <color theme="0"/>
        <rFont val="TH SarabunPSK"/>
        <family val="2"/>
      </rPr>
      <t>ฮฮ</t>
    </r>
    <r>
      <rPr>
        <sz val="20"/>
        <color theme="1"/>
        <rFont val="TH SarabunPSK"/>
        <family val="2"/>
      </rPr>
      <t>วิจัยสถาบัน</t>
    </r>
  </si>
  <si>
    <t>การศึกษาประสิทธิภาพของโปรแกรมฝึกภาษาอังกฤษออนไลน์ในการพัฒนาทักษะภาษาอังกฤษ และทัศนคติ และความพึงพอใจของนักศึกษา กรณีศึกษา นักศึกษาชั้นปีที่ 3     มรภ.สุราษฎร์ธานี</t>
  </si>
  <si>
    <t>ปัจจัยที่มีผลต่อผลสัมฤทธิ์ทางการเรียนของนักศึกษาพยาบาล กรณีศึกษา นักศึกษาพยาบาลชั้นปีที่ 2 – 4 คณะพยาบาลศาสตร์ มรภ.สุราษฎร์ธานี</t>
  </si>
  <si>
    <t>ความพึงพอใจของนักศึกษาชั้นปีที่ 4 ที่มีต่อการจัดการศึกษาของหลักสูตร คณะมนุษยศาสตร์และสังคมศาสตร์ มรภ.สุราษฎร์ธานี</t>
  </si>
  <si>
    <t>การประเมินผลโครงการวิชาการ คณะมนุษยศาสตร์และสังคมศาสตร์  มรภ.สุราษฎร์ธานี ปีงบประมาณ พ.ศ.2559</t>
  </si>
  <si>
    <t>ค่าใช้จ่ายต่อหัวในการผลิตบัณฑิต มรภ.สุราษฎร์ธานี ประจำปีงบประมาณ 2559</t>
  </si>
  <si>
    <t>การวิเคราะห์นักศึกษาเต็มเวลาและภาระงานสอน ประจำปีการศึกษา 2559</t>
  </si>
  <si>
    <t>การวิเคราะห์ความคุ้มค่าของโครงการตามแผนปฏิบัติราชการ ประจำปีงบประมาณ พ.ศ. 2559 ของ มรภ.สุราษฎร์ธานี</t>
  </si>
  <si>
    <t>ประสิทธิภาพการบริหารงบประมาณ มรภ.สุราษฎร์ธานี ประจำปีงบประมาณ พ.ศ. 2557 – 2559</t>
  </si>
  <si>
    <t>นายปานเผด็จ นวนหนู</t>
  </si>
  <si>
    <t>ประเด็นผู้สูงอายุ อบต.ช้างช้าย อ.กาญจนดิษฐ์ จ.สุราษฎร์ธานี</t>
  </si>
  <si>
    <t>จำนวนนักวิจัยรุ่นใหม่</t>
  </si>
  <si>
    <t>จำนวนนักวิจัยรุ่นกลาง</t>
  </si>
  <si>
    <t>จำนวนนักวิจัยรุ่นเก่า</t>
  </si>
  <si>
    <t>การพัฒนาตนเองตามหลักการทรงงาน ศาสตร์พระราช ของนักศึกษาหลักสูตรครุศาสตรมหาบัณฑิต  มรภ.สุราษฎร์ธานี</t>
  </si>
  <si>
    <t xml:space="preserve">การพัฒนาแอพพลิเคชั่นโมบายแบบแอคทีพเลิร์นนิ่ง  วิชานวัตกรรมและเทคโนโลยีสารสนเทศเพื่อการสื่อสารการศึกษา   สำหรับนักศึกษาคณะครุศาสตร์  มรภ.สุราษฎร์ธานี </t>
  </si>
  <si>
    <t xml:space="preserve">ตัวชี้วัดที่ 20 สัดส่วนงานวิจัยเพื่อการพัฒนาท้องถิ่น/ การเรียนการสอน/การพัฒนานักศึกษา/การบริหารจัดการ และการทำนุบำรุงศิลปวัฒนธรรม 
</t>
  </si>
  <si>
    <t>ผศ.ภัทรวดี อินทปันตี</t>
  </si>
  <si>
    <t>ครุศาสตร์</t>
  </si>
  <si>
    <t>นิติศาสตร์</t>
  </si>
  <si>
    <t>พยาบาลศาสตร์</t>
  </si>
  <si>
    <t>มนุษยศาสตร์</t>
  </si>
  <si>
    <t>วิทยาการจัดการ</t>
  </si>
  <si>
    <t>วิทยาลัยนานาชาติ</t>
  </si>
  <si>
    <t>พยาบาล</t>
  </si>
  <si>
    <t>วิทยาศาสตร์</t>
  </si>
  <si>
    <t>ดร.พิชัย สุขวุ่น</t>
  </si>
  <si>
    <t>จำนวนงานสาธารณสุข</t>
  </si>
  <si>
    <t>รวมจำนวนงบประมาณ</t>
  </si>
  <si>
    <t>จำนวนอาจารย์สาธารณสุข</t>
  </si>
  <si>
    <t>รวมจำนวนอาจารย์</t>
  </si>
  <si>
    <t>จำนวนงบประมาณ
ที่ต้องทำเพิ่มเพื่อบรรลุ</t>
  </si>
  <si>
    <t>คะแนน
เมื่อย้ายสาธารณสุข
มาพยาบาล</t>
  </si>
  <si>
    <t>คะแนนเดิมของคณะ</t>
  </si>
  <si>
    <t>ค่าเฉลี่ย</t>
  </si>
  <si>
    <t>คะแนนภาพรวมในนามมหาวิทยาลัย</t>
  </si>
  <si>
    <t>ส่วนต่างร้อยละที่ไม่บรรลุ (ร้อยละ) แต่ละคณะ</t>
  </si>
  <si>
    <t>ค่าเป้าหมาย การประเมินผลการปฏิบัติราชการ ประจำปีงบประมาณ พ.ศ. 2562
ประเด็นยุทธศาสตร์ที่ 2 พัฒนาคุณภาพการวิจัยเพื่อพัฒนาท้องถิ่น</t>
  </si>
  <si>
    <t>จำนวนอาจารย์ ประจำปีงบประมาณ พ.ศ. 2562</t>
  </si>
  <si>
    <t>ตัวชี้วัดที่ 15 งานวิจัยและงานสร้างสรรค์ที่ตีพิมพ์เผยแพร่   ประจำปีงบประมาณ พ.ศ. 2562</t>
  </si>
  <si>
    <t>ตัวชี้วัดที่ 18 เงินสนับสนุนงานวิจัยและงานสร้างสรรค์ต่อจำนวนอาจารย์ประจำ  ประจำปีงบประมาณ พ.ศ. 2562</t>
  </si>
  <si>
    <t>ตัวชี้วัดที่ 19 งานวิจัยหรืองานสร้างสรรค์ที่นำไปใช้ประโยชน์ ประจำปีงบประมาณ พ.ศ. 2562</t>
  </si>
  <si>
    <t>ตัวชี้วัดที่ 18 เงินสนับสนุนงานวิจัยและงานสร้างสรรค์ต่อจำนวนอาจารย์ประจำ ประจำปีงบประมาณ พ.ศ. 2562</t>
  </si>
  <si>
    <t>การประยุกต์ใช้หลัก 5 ของพุทธทาสภิกขุ เพื่อการแนะแนวส่วนตัวและสังคมสำหรับพัฒนาตน</t>
  </si>
  <si>
    <t>ผศ.ดร.สมเจตน์ ผิวทองงาม</t>
  </si>
  <si>
    <t>กองทุนวิจัย</t>
  </si>
  <si>
    <t>การพัฒนาทักษะการออกแบบตัวอักษรรูปแบบประดิษฐ์ โดยกระบวนการปฏิบัติด้วยวิธีการเสริมแรง</t>
  </si>
  <si>
    <t>นางรัชดาภรณ์ ขวัญศรีเพ็ชร์</t>
  </si>
  <si>
    <t>การพัฒนาระดับทักษะทางการสร้างสรรค์ผลงานจิตรกรรมไทยร่วมสมัยด้วยเทคนิคสีฝุ่นโบราณ</t>
  </si>
  <si>
    <t>นายวิวัฒน์ จินดาวงศ์</t>
  </si>
  <si>
    <t>การศึกษาภาพลักษณ์ตัวละครและกระบวนการจินตภาพในนวนิยาชุดนักสืบสตรีศรีอยุธยา ของ พงศกร</t>
  </si>
  <si>
    <t>น.ส.ณัฐฐา ไตรเลิศ</t>
  </si>
  <si>
    <t>การศึกษาภาษาและวัฒนธรรมของชาวภูเก็ตจากคำยืมที่ปรากฏใช้ในภาษาถิ่นภูเก็ต</t>
  </si>
  <si>
    <t>น.ส.นลินลักษณ์ หอมหวน</t>
  </si>
  <si>
    <t>การพัฒนาทักษะการอ่านออกเสียงภาษาอังกฤษแบบโนฟิกส์สำหรับนักศึกษาระดับประถมศึกษาใน จ.สุราษฎร์ธานี</t>
  </si>
  <si>
    <t>ดร.กนกกาญจน์ กิตติชาติเชาวลิต</t>
  </si>
  <si>
    <t>การพัฒนารูปแบบการจัดการเรียนรู้แบบบูรณาการกิจกรรมการศึกษาเพื่อท้องถิ่นตามแนวคิดศาสตร์พระราชาสู่การพัฒนาสมรรถนะการศึกษาครูอย่างยั่งยืน</t>
  </si>
  <si>
    <t>1.ดร.กฤษณี สงสวัสดิ์ 
2.น.ส.สมสิริ มนัส</t>
  </si>
  <si>
    <t>รูปแบบการจัดการเรียนรู้โดยใช้วิจัยเป็นฐานเพื่อเสริมสร้างทักษะการคิดอย่างมีวิจารณญาณสำหรับนักศึกษาที่เรียนในรายวิชาการประกันคุณภาพการศึกษา</t>
  </si>
  <si>
    <t>ดร.ญานิศา บุญจิตร์</t>
  </si>
  <si>
    <t>การพัฒนารูปแบบการเสริมสร้างสมรรถนะด้านการวัดและการประเมินผลตามกรอบมาตรฐานคุณวุฒิระดับอุดมศึกษาแหงชาติของคณาจารย์ มรภ.สุราษฎร์ธานี</t>
  </si>
  <si>
    <t>ผศ.ทรงศรี ชำนาญกิจ</t>
  </si>
  <si>
    <t>การพัฒนารูปแบบการสอนทักษะการพูดภาษาอังกฤษโดยใช้แนวคิดการสอนภาษาอังกฤษเพื่อการสื่อสารเพื่อเสริมสร้างความสามารถในการพูดภาษาอังกฤษของนักเรียนชั้นประถมศึกษาปที่ 4-6</t>
  </si>
  <si>
    <t>น.ส.นุชนารถ นาคฉายา</t>
  </si>
  <si>
    <t>การพัฒนารูปแบบการเขียนเพื่อการสื่อสาร กรณีศึกษาการเขียนสลากและข้อมูลของผลิตภัณฑ์ชุมชน</t>
  </si>
  <si>
    <t>1.ดร.ปารุษยา เกียรติคีรี 
2.ดร.ชลิดา เลื่อมใสสุข 
3.น.ส.ศันสนีย์ เกียรติคีรี</t>
  </si>
  <si>
    <t>การพัฒนารูปแบบการสอนภาษาอังกฤษโดยใช้การเรียนรู้แบบเน้นประสบการณ์สำหรับนักศึกษาระดับปริญญาตรี</t>
  </si>
  <si>
    <t>ดร.พนาน้อย รอดชู</t>
  </si>
  <si>
    <t>ผลของการใช้แบบบันทึกการอ่านเพื่อส่งเสริมความสามารถด้านการอ่านวรรณคดีภาษาอังกฤษและเจตคติต่อการเรียนวรรณคดีสำหรับนักศึกษาครูสาขาวิชาภาษาอังกฤษ</t>
  </si>
  <si>
    <t>นายพจนาถ ขอประเสริฐ</t>
  </si>
  <si>
    <t>การพัฒนารูปแบบการสอนภาษาอังกฤษโดยใช้การสอนเน้นเนื้อหาร่วมกับการใช้แผนผังมโนทัศน์เพื่อส่งเสริมความสามารถในการอ่านภาษาอังกฤษเพื่อความเข้าใจของนักศึกษาระดับปริญญาตรี</t>
  </si>
  <si>
    <t>น.ส.รสิดา ไสยรินทร์</t>
  </si>
  <si>
    <t>รูปแบบการพัฒนาทักษะการวิจัยชั้นเรียนของครูกลุ่มสาระวิทยาศาสตร์</t>
  </si>
  <si>
    <t>นางฤกษ์ฤดี นาควิจิตร</t>
  </si>
  <si>
    <t>การศึกษาสภาพและความต้องการในการจัดการเรียนการสอนในสถาบันอุดมศึกษา</t>
  </si>
  <si>
    <t>ผศ.สุรีรัตน์ อักษรกาญจน์</t>
  </si>
  <si>
    <t>การพัฒนารูปแบบการจัดการเรียนรู้ที่เน้นการโค้ชตามแนวคิดจิตปัญญาศึกษาเพื่อเสริมสร้างสมรรถนะด้านการวิจัยในชั้นเรียนของนักศึกษาวิชาชีพครู</t>
  </si>
  <si>
    <t>1.ผศ.ชิตาพร เอี่ยมสะอาด 
2.น.ส.พัชรินทร์ จันทร์ส่องแสง</t>
  </si>
  <si>
    <t>การพัฒนาความรู้พื้นฐานด้านการทำวิจัยในชั้นเรียน  โดยใช้ชุดการเรียนรู้ด้วยตนเองสำหรับครูปฐมวัยในโรงเรียนตำรวจตระเวรชายแดน จังหวัดสุราษฎร์ธานี</t>
  </si>
  <si>
    <t>น.ส.สุนทรี  แซ่บาง</t>
  </si>
  <si>
    <t>การพัฒนาสมรรถนะวิจัยของนักศึกษาฝึกประสบการณ์วิชาชีพครูด้วยการศึกษาชั้นเรียนและวิธีการแบบเปิด</t>
  </si>
  <si>
    <t>ดร.มัทนียา  พงศ์สุวรรณ</t>
  </si>
  <si>
    <t>การพัฒนารูปแบบสมรรถนะจัดการเรียนรู้แห่งศตวรรษที่ 21 ที่ส่งผลต่อคุณภาพของผู้เรียนในระดับการศึกษาขั้นพื้นฐานตามแนวการปฏิรูปการศึกษาและวิสัยทัศน์เชิงนโยบายประเทศไทย 4.0 ของครูผู้สอนใน จังหวัดสุราษฎร์ธานี</t>
  </si>
  <si>
    <t>ผศ.ว่าที่ ร.ต.ดร.สิริสวัสช์ 
    ทองก้านเหลือง</t>
  </si>
  <si>
    <t>การวิจัยขยายผลโครงการเพาะพันธุ์ปัญญาสู่การพัฒนาความสามารถในการคิดวิพากษ์และการแก้ปัญหาของนักเรียนระดับปฐมศึกษา</t>
  </si>
  <si>
    <t>ผศ.ดร.ปริศนา  รักบำรุง</t>
  </si>
  <si>
    <t>กระบวนการเรียนรู้เพื่อเสริมสร้างจริยธรรมสิ่งแวดล้อมของเยาวชน</t>
  </si>
  <si>
    <t>ดร.ปารณีย์  ศรีสวัสดิ์</t>
  </si>
  <si>
    <t>การพัฒนาแนวการจัดประสบการณ์เรียนรู้  โดยใช้วรรณกรรมเป็นฐาน  เพื่อส่งเสริมความตระหนักทางวัฒนธรรมของโรงเรียนในเด็กปฐมวัย จังหวัดสุราษฎร์ธานี กรณีศึกษาโรงเรียนอนุบาล</t>
  </si>
  <si>
    <t>น.ส.เสาวภาคย์  สว่างจันทร์</t>
  </si>
  <si>
    <t>การพัฒนาหน่วยการเรียนรู้บูรณาการสตรีมศึกษาผสานหลักปรัชญาเศรษฐกิจพอเพียงสู่ชีวิตและอาชีพด้วยแนวทางการสอนที่ส่งผลต่อการเรียนรู้อย่างสูง สำหรับนักเรียนระดับชั้นประถมศึกษาปีที่ 4-6 จังหวัดสุราษฎร์ธานี</t>
  </si>
  <si>
    <t>ดร.อาทิตยา  จิตร์เอื้อเฟื้อ</t>
  </si>
  <si>
    <t>ปรัชญากฎหมายในหลวงรัชกาลที่ 92</t>
  </si>
  <si>
    <t>ผศ.ดร.จิตรดารมย์ รัตนวุฒิ</t>
  </si>
  <si>
    <t>ความรับผิดชอบกรณีรถหายในห้างสรรพสินค้า</t>
  </si>
  <si>
    <t>การละเมิดพุทธวินัยบัญญัติของพระภิกษุที่ส่งผลกระทบพระราชบัญญัติคณะสงฆ์ พ.ศ.2505 ศึกษากรณีกระทำความผิดอาญา</t>
  </si>
  <si>
    <t>นายภูภนัช รัตนชัย</t>
  </si>
  <si>
    <t>สิทธิของผู้ค้ำประกัน ศึกษากรณีสิทธิภายหลังชำระหนี้ของผู้ค้ำ</t>
  </si>
  <si>
    <t>ปัญหาที่มาและลำดับขั้นทางกฎหมายภายใต้บทบัญญัติรัฐธรรมนูญแห่งราชอาณาจักรไทย พุทธศักราช 2560</t>
  </si>
  <si>
    <t>ผศ.สิทธิกร ศักดิ์แสง</t>
  </si>
  <si>
    <t>ปัญหาการคุ้มครองสิทธิแรงงานในพื้นที่ จ.สุราษฎร์ธานี</t>
  </si>
  <si>
    <t>ดร.นพดล ทัดระเบียบ</t>
  </si>
  <si>
    <t>การบังคับใช้กฎหมายเพื่อคุ้มครองสิทธิขั้นพื้นฐานของคนไร้สัญชาติ</t>
  </si>
  <si>
    <t>ผศ.นนทชัย โมรา</t>
  </si>
  <si>
    <t>มาตรการทางเลือกผู้ต้องขังหญิงคดียาเสพติด</t>
  </si>
  <si>
    <t>ผศ.นิรมล ยินดี</t>
  </si>
  <si>
    <t>ปัญหาการบังคับใช้พระราชบัญัติสงวนและคุ้มครองสัตว์ป่า พ.ศ.2535 ศึกษากรณีการตรวจพิสูจน์การครอบครอง และการจับกุมผู้ครองครองไก่ป่า</t>
  </si>
  <si>
    <t>นายสมชาย บุญคงมาก</t>
  </si>
  <si>
    <t>การมีส่วนร่วมของชุมชนในการจัดการความยุติธรรมเพื่อแก้ไขปัญหา กรณีศึกษา 7 จังหวัดภาคใต้ตอนบน</t>
  </si>
  <si>
    <t>ผศ.ดร.อัคคกร ไชยพงษ์</t>
  </si>
  <si>
    <t>สิทธิชุมชนในการบริหารจัดการแหล่งท่องเทียวเชิงเชิงนิเวศ ศึกษากรณีชุมชนบางใบไม้ ตำบลบางใบไม้ อำเภอเมือง จังหวัด  สุราษฎร์ธานี</t>
  </si>
  <si>
    <t>น.ส.ขวัญทยา  บุญเชิด</t>
  </si>
  <si>
    <t>ความชุกและปัจจัยเสี่ยงของภาวะเมตาบอลิกซินโดรมในอาจารย์ มรภ.สุราษฎร์ธานี</t>
  </si>
  <si>
    <t>1.นางวิรีภรณ์ ชัยเศรษฐสัมพันธ์ 
2.น.ส.กัญญาภัค เทียนโชติ 
3.น.ส.วันเพ็ญ ศรีจิตร</t>
  </si>
  <si>
    <t>ความเป็นมารดา พฤติกรรมการดูแล การสนับสนุนของครอบครัวในการดูสตรีตั้งครรภ์ที่เป็นโรคเบาหวาน : การศึกษาเชิงคุณภาพ</t>
  </si>
  <si>
    <t>1.ดร.ฐิตารีย์ พันธุ์วิชาติกุล 
2.นางวิรีภรณ์ ชัยเศรษฐสัมพันธ์</t>
  </si>
  <si>
    <t>การพัฒนารูปแบบการป้องกันและควบคุมโรคไข้เลือดออกโดยการมีส่วนร่วมของชุมชน กรณีศึกษาบ้านภูธรอุทิศ จ.สุราษฎร์ธานี</t>
  </si>
  <si>
    <t>1.น.ส.จวง เผือกคง 
2.น.ส.สุนันทา ลักษ์ฐิติกุล 
3.น.ส.กัญญาภัค เทียนโชติ</t>
  </si>
  <si>
    <t>ความชุกและปัจจัยทำนายภาวะหยุดหายใจขณะนอนหลับชนิดอุดตันในกลุ่มวัยรุ่นผู้ใหญ่และผู้สูงอายุที่เป็นโรคอ้วน</t>
  </si>
  <si>
    <t>1.น.ส.จีรภา กาญจนโกเมศ 
2.น.ส.พรสรวง วงศ์สวัสดิ์</t>
  </si>
  <si>
    <t>ศึกษาสถานการณ์การจัดการดูแลผู้ป่วยโรคหลอดเลือดสมอง ณ แผนอุบัติเหตุและฉุกเฉิน รพ.สุราษฎร์ธานี</t>
  </si>
  <si>
    <t xml:space="preserve">1.น.ส.กฤษณา สังขมุณีจินดา 
2.นางเพียงโสม สุ่มประดิษฐ์ 
3.น.ส.นิตยา ปานเพชร </t>
  </si>
  <si>
    <t>การพัฒนากลไกระดับพื้นที่ในการป้องกันและควบคุมโรคไข้เลือดออกของ ม.2 ศูนย์สุขภาพชุมชนเมืองศรีวิชัยเครือข่าย รพ.สุราษฎร์ธานี</t>
  </si>
  <si>
    <t>1.น.ส.ประภัสสร อักษรพันธ์ 
2.น.ส.รุ้งกานต์ พลายแก้ว 
3.นางชูใจ สุพิริยะกุล</t>
  </si>
  <si>
    <t>รูปแบบการสร้างเสริมสุขภาวะของผู้สูงอายุใน จ.สุราษฎร์ธานี</t>
  </si>
  <si>
    <t>1.น.ส.สุรีพร ชุมแดง 
2.น.ส.พิไลพร สุขเจริญ 
3.น.ส.จิดาภา พลรักษ์ 
4.น.ส.จวง เผือกคง</t>
  </si>
  <si>
    <t>การพัฒนาสื่อโซเชียลมีเดีย เรื่อง การส่งเสริมการเลี้ยงลูกด้วยนมแม่ในทารกเกิดก่อนกำหนด</t>
  </si>
  <si>
    <t>1.น.ส.จุฬาลักษณ์ แก้วสุก 
2.น.ส.สุมณฑล โพธิบุตร 
3.น.ส.สุพัตรา ลักษณะจันทร์ 
4.น.ส.ศิมาภรณ์ พวงสุวรรณ</t>
  </si>
  <si>
    <t>ผลของโปรแกรมการส่งเสริมการดูแลตนเองโดยใช้ครอบครัวเป็นฐานต่อความรู้การดูแลตนเองและคุณภาพชีวิตของผู้ป่วยภาวะหัวใจล้มเหลว และต่อความรู้สมรรถนะการส่งเสริมการดูแลตนเองในผู้ป่วยของผู้ดูแล และการรับรู้ความสามารถในการจัดการกับภาวะหัวใจล้มเหลวของผู้ดูแล</t>
  </si>
  <si>
    <t>1.น.ส.นุชนาถ วิชิต 
2.น.ส.นิตยา ศรีสุข</t>
  </si>
  <si>
    <t>การพัฒนารูปแบบการเสริมสร้างความสุขในการเรียนของนักศึกษาพยาบาล  โดยใช้โปรแกรมสุนทรียแสวงหา</t>
  </si>
  <si>
    <t>น.ส.พิไลพร  สุขเจริญ</t>
  </si>
  <si>
    <t>3.ลักษณะแร่ธาตุและน้ำที่อยู่ในแหล่งแหล่งทรัพยากรธรรมชาติทางภาคใต้ของประเทศไทยที่มีผลต่อสุขภาพ</t>
  </si>
  <si>
    <t>ดร.ทัศนีย์  สุนทร</t>
  </si>
  <si>
    <t>แนวโน้มการใช้ภาษาถิ่นใต้ของประชาชนในจังหวัดสุราษฎร์ธานี</t>
  </si>
  <si>
    <t>ดร.สมปราชญ์ วุฒิจันทร์</t>
  </si>
  <si>
    <t>การเลือกภาษาและการธำรงภาษาของกลุ่มชาติพันธุ์มอญและชาติพันธุ์ไทยทรงดำในจังหวัดสุราษฎร์ธานี</t>
  </si>
  <si>
    <t>น.ส.สุทธาทิพย์ อร่ามศักดิ์</t>
  </si>
  <si>
    <t>การพัฒนาทักษะการพูดโดยใช้ภาพยนตร์ของนักศึกษาสาขาวิชาภาษาอังกฤษ ชั้นปีที่ 3 คณะมนุษยศาสตร์และสังคมศาสตร์ มหาวิทยาลัยราชภัฏสุราษฎร์ธานี</t>
  </si>
  <si>
    <t>น.ส.กฤษมาศ พันธุ์มูสิก</t>
  </si>
  <si>
    <t>ลักษณะภาษาขงชาวไทยทรงดำในจังหวัดสุราษฎร์ธานี</t>
  </si>
  <si>
    <t>น.ส.จิรวรรณ พรหมทอง</t>
  </si>
  <si>
    <t>การศึกษาหลักการและทฤษฎีดนตรีที่ใช้ในการประพันธ์เพลงใหม่ “สร้างปัญญาศรัทธาความดี” ในรูปแบบวงขับร้องประสานเสียง</t>
  </si>
  <si>
    <t>ความแปรผันทางสังคมของเสียง /r/ และ /l/ ในภาษาอังกฤษ : การศึกษาผู้พูดในภาคใต้</t>
  </si>
  <si>
    <t>น.ส.ชุตินันท์ หนูบุตร</t>
  </si>
  <si>
    <t xml:space="preserve">ความสัมพันธ์ระหว่างประเภทพจน์และกาลกับระบบ
ปริชานของผู้พูดภาษาไทยและภาษาอังกฤษ
</t>
  </si>
  <si>
    <t>การสร้างสรรค์บทประพันธ์เพลง “เงาสะท้อนแห่งตาปี” สำหรับวงเชมเบอร์อองซอมเบลอ</t>
  </si>
  <si>
    <t>ดร.อรอุษา หนองตรุษ</t>
  </si>
  <si>
    <t>พลวัตชุมชนชาวไทยเชื้อสายจีนฮากกาในจังหวัดนครศรีธรรมราช</t>
  </si>
  <si>
    <t>น.ส.อุมา สินธุเศรษฐ</t>
  </si>
  <si>
    <t>ชุดโครงการ : องค์กรปกครองส่วนท้องถิ่นกับการพัฒนาท้องถิ่น จ.สุราษฎร์ธานี</t>
  </si>
  <si>
    <t>ดร.วิทวัส ขุนหนู</t>
  </si>
  <si>
    <t>โครงการวิจัยย่อยที่ 1 : การลดความเหลื่อมล้ำทางอำนาจหน้าที่ของคณะกรรมการชุมชนกับสมาชิกสภาองค์กรปกครองส่วนท้องถิ่น</t>
  </si>
  <si>
    <t>โครงการวิจัยย่อยที่ 2 : ความพร้อมทางด้านการบริหารจัดการขององค์กรปกครองส่วนท้องถิ่นต่อการขยายตัวของเขตเมืองสุราษฎร์ธานี</t>
  </si>
  <si>
    <t>นายสิทธิพันธ์ พูนเอียด</t>
  </si>
  <si>
    <t>โครงการวิจัยย่อยที่ 3 : การจัดสวัสดิการของรัฐเพื่อรองรับสังคมผู้สูงอายุขององค์กรปกครองส่วนท้องถิ่น : กรณีศึกษาเทศบาลนครสุราษฎร์ธานี จังหวัดสุราษฎร์ธานี</t>
  </si>
  <si>
    <t>น.ส.กันยารัตน์ จันทร์สว่าง</t>
  </si>
  <si>
    <t>โครงการวิจัยย่อยที่ 4 : ปัจจัยที่ส่งผลต่อการปฏิบัติงานด้านการคลังของเทศบาลตามระบบบัญชีคอมพิวเตอร์ e-LAAS ในจังหวัดสุราษฎร์ธานี</t>
  </si>
  <si>
    <t>นายบดินทร์ธร บัวรอด</t>
  </si>
  <si>
    <t xml:space="preserve">โครงการวิจัยย่อยที่ 5 : การเสริมพลังการมีส่วนร่วมในการจัดการภัยพิบัติในพื้นที่อำเภอพุนพิน จังหวัดสุราษฎร์ธานี
</t>
  </si>
  <si>
    <t>ดร.ปุณยวีร์ หนูประกอบ</t>
  </si>
  <si>
    <t>โครงการวิจัยย่อยที่ 6 : การบริหารจัดการการเพาะเลี้ยงสัตว์น้ำชายฝั่งของศูนย์วิจัยและพัฒนาการเพาะเลี้ยงสัตว์น้ำชายฝั่งเขต 3 (สุราษฎร์ธานี)</t>
  </si>
  <si>
    <t>โครงการวิจัยย่อยที่ 7 : รูปแบบกิจกรรมจิตสาธารณะสำหรับนักศึกษามหาวิทยาลัยราชภัฏสุราษฎร์ธานี</t>
  </si>
  <si>
    <t>ศิลปะในหลักสุญญตาของพุทธทาสภิกขุกับการแก้ปัญหาความขัดแย้งทางสังคม</t>
  </si>
  <si>
    <t>ดร.พิชัย  สุขวุ่น</t>
  </si>
  <si>
    <t>การจัดการทุนชุมชนเพื่อการพัฒนาศักยภาพการท่องเที่ยวชุมชนโดยชุมชนชาวเลอูรักลาโว้ย ตำบลศาลาด่าน อำเภอเกาะลันตา จังหวัดกระบี่</t>
  </si>
  <si>
    <t>นายพงศ์เทพ  แก้วเสถียร</t>
  </si>
  <si>
    <t>การส่งเสริมการเกษตรแปลงใหญ่ของเกษตรกรผู้ปลูกปาล์มน้ำมันใน อ.ไชยา จ.สุราษฎร์ธานี</t>
  </si>
  <si>
    <t>1.นายชาญวิทย์ ทองโชติ 
2.น.ส.รัตติยาภรณ์ รอดสีเสน 
3.น.ส.พัชรินทร์ เพ็ชรช่วย</t>
  </si>
  <si>
    <t>การสื่อสารอัตลักษณ์ของทุนทางวัฒนธรรม "มวยไชยา : จิตวิญาณการต่อสู้แห่งลุ่มน้ำตาปี"</t>
  </si>
  <si>
    <t>1.ดร.ทัศนาวดี แก้วสนิท 
2.ผศ.ดร.ณัฐวุฒิ สุวรรณทิพย์</t>
  </si>
  <si>
    <t>การใช้เทคนิคทางเหมืองข้อมูลเพื่อพัฒนาโมเดลการประเมินผลการเขียนโปรแกรมภาษาสแครช</t>
  </si>
  <si>
    <t>1.ดร.นนทศักดิ์ จันทร์ชุม 
2.ดร.ชลิตา ชีววิริยะนนท์</t>
  </si>
  <si>
    <t>การประเมินมูลค่าทางเศรษฐศาสตร์งานประเพณีชักพระ จ.สุราษฎร์ธานี</t>
  </si>
  <si>
    <t>ความสัมพันธ์ระหว่างรูปแบบการใช้สื่ออนไลน์กับประสบการณ์และการรับมือการกลั่นแกล้งบนโลกออนไลน์ของนักเรียนชั้นมัธยมศึกษาใน จ.สุราษฎร์ธานี</t>
  </si>
  <si>
    <t>1.ดร.นันทพา บุษปวรรธนะ 
2.นางจุฑารัตน์ ฐิติสวัสดิ์</t>
  </si>
  <si>
    <t>การจัดการโลจิสติกส์และโซ่อุปทานสีเขียวของโรงงานไม้ยางพาราแปรรูปใน จ.สุราษฎร์ธานี</t>
  </si>
  <si>
    <t>1.น.ส.ธีราวรรณ จันทร์แสง 
2.ผศ.ศรีวาลี ทองเหลี่ยมนาค 
3.น.ส.ภัสร์ศศิร์ หีดจันทร์</t>
  </si>
  <si>
    <t>ต้นทุนและผลตอบแทนในการปลูกผักเหลียงของเกษตรกรกลุ่มวิสาหกิจชุมชนเกษตรกรอินทรีย์บ้านหนองผักหนาม ม.6 ต.ป่าเว อ.ไชยา จ.สุราษฎร์ธานี</t>
  </si>
  <si>
    <t>1.ดร.พวงเพ็ญ ชูรินทร์ 
2.ผศ.ดร.อรุษ คงรุ่งโชค 
3.น.ส.ศรีสุดา ชูรินทร์</t>
  </si>
  <si>
    <t>ปัจจัยที่สำคัญของการวางแผนทางการเงินที่ส่งผลต่อความสำเร็จของการวางแผนทางการเงินในครัวเรือนของเกษตรกรชาวสวนยางพาราใน จ.สุราษฎร์ธานี</t>
  </si>
  <si>
    <t>1.น.ส.พิจิตรา แก้วพิชัย 
2.นางหรรษา เฉลิมพิพัฒน์</t>
  </si>
  <si>
    <t>การประเมินศักยภาพด้านโลจิสติกส์ในการเข้าถึงแหล่งท่อเงที่ยวเชิงอนุรักษ์ป่าต้นน้ำบ้านนำราด จ.สุราษฎร์ธานี</t>
  </si>
  <si>
    <t>1.น.ส.รัตติยาภรณ์ รอดสีเสน 
2.นายชาญวิทย์ ทองโชติ</t>
  </si>
  <si>
    <t>ความสัมพันธ์จของการเปิดเผยข้อมุลด้านการบัญชีสิ่งแวดล้อมกับผลการดำเนินงานแบบสมดุลของธุรกิจโรงแรมใน อ.เกาะสมุย จ.สุราษฎร์ธานี</t>
  </si>
  <si>
    <t>น.ส.สารภี ชนะทัพ</t>
  </si>
  <si>
    <t>การวิเคราะห์ประสิทธิภาพเชิงเทคนิคการผลิตขมิ้นชันของเกษตรกรใน จ.สุราษฎร์ธานี</t>
  </si>
  <si>
    <t>น.ส.สินีนาท โชคดำเกิง</t>
  </si>
  <si>
    <t>ความมั่นคงทางการเงินของกลุ่มวิสาหกิจชุมชนสมุนไพร จ.สุราษฎร์ธานี</t>
  </si>
  <si>
    <t>1.น.ส.อริสรา ชูมี 
2.น.ส.ภวิษณ์ณัฎฐ์ เวชวิฐาน 
3.ดร.สมพงษ์ ยิ่งเมือง</t>
  </si>
  <si>
    <t>การจัดการโลจิสติกส์และโซ่อุปทานข้าวไร่ อ.กาญจนดิษฐ์ จ.สุราษฎร์ธานี</t>
  </si>
  <si>
    <t>1.น.ส.อัมพวรรณ หนูพระอินทร์ 
2.น.ส.สิริประภา จันทร์ดำ</t>
  </si>
  <si>
    <t>ชุดโครงการวิจัย : แนวทางการพัฒนาโซ่อุปทานข้าวไร่ใน อ.เคียนซา จ.สุราษฎร์ธานี</t>
  </si>
  <si>
    <t xml:space="preserve">น.ส.กมลวรรณ เหล่ายัง </t>
  </si>
  <si>
    <t>โครงการวิจัยย่อยที่ 1 : การผลิตและการตลาดข้าวไร่ใน อ.เคียนซา จ.สุราษฎร์ธานี</t>
  </si>
  <si>
    <t>1.น.ส.กมลวรรณ เหล่ายัง 
2.น.ส.เปรมกมล ปิยะทัต</t>
  </si>
  <si>
    <t>โครงการวิจัยย่อยที่ 2 : แนวทางการพัฒนาเพื่อก้าวสู่สมาร์ทฟาร์มเมอร์ต้นแบบของกลุ่มเกษตรกรผู้ปลูกข้าวไร่ใน อ.เคียนซา จ.สุราษฎร์ธานี</t>
  </si>
  <si>
    <t>1.ผศ.เตชธรรม สังข์คร 
2.น.ส.ดาริน รุ่งกลิ่น 
3.นายอัครภณ ขวัญแก้ว</t>
  </si>
  <si>
    <t>โครงการวิจัยย่อยที่ 3 : แนวทางในการออกแบบบรรจุภัณฑ์ผลิตภัณฑ์ข้าวไร่เพื่อคนทั้งมวล : กรณีศึกษา อ.เคียนซา จ.สุราษฎร์ธานี</t>
  </si>
  <si>
    <t>1.น.ส.ปิยะบุษ ปลอดอักษร 
2.ดร.เกวลิน อังคณานนท์ 
3.Professor Mike Wald</t>
  </si>
  <si>
    <t>แนวทางการส่งเสริมการปลูก และการสร้างมูลค่าเพิ่มให้กับข้าวหอมไชยาพันธ์พื้นเมือง ในอำเภอไชยา จังหวัดสุราษฎร์ธานี</t>
  </si>
  <si>
    <t>ดร.วริศรา สมเกียรติกุล</t>
  </si>
  <si>
    <t>ปัจจัยเชิงสาเหตุที่ส่งผลต่อพฤติกรรมความปลอดภัยในการทำงานของพนักงานโรงงานปาล์มน้ำมัน จังหวัดสุราษฎร์ธานี เพื่อรองรับอุตสาหกรรม 4.0</t>
  </si>
  <si>
    <t>ผศ.ดร.ธนายุ  ภู่วิทยาธร</t>
  </si>
  <si>
    <t>ทุนมนุษย์ของเกษตรกรยางพาราเพื่อเป็นเกษตรกรยุคใหม่ กรณีศึกษา จังหวัดสุราษฎร์ธานี</t>
  </si>
  <si>
    <t>นางมโนลี ศรีเปารยะ เพ็ญพงษ์</t>
  </si>
  <si>
    <t>6.แนวทางการพัฒนากลยุทธ์สื่อสารการตลาดและรูปแบบการจัดการท่องเที่ยวเชิงสุขภาพของแหล่งท่องเที่ยวบ่อน้ำพุร้อน</t>
  </si>
  <si>
    <t>น.ส.เปรมกมล  ปิยะทัต</t>
  </si>
  <si>
    <t>แนวทางการพัฒนาการท่องเที่ยวเชิงสุขภาพประเภทน้ำพุร้อนใน จังหวัดสุราษฎร์ธานี</t>
  </si>
  <si>
    <t>ดร.อนุมาน  จันทรวงศ์</t>
  </si>
  <si>
    <t>2.การพัฒนาระบบสนับสนุนการตัดสินใจการท่องเที่ยวเชิงสุขภาพบ่อน้ำร้อน จังหวัดสุราษฎร์ธานี</t>
  </si>
  <si>
    <t>ดร.เกวลิน  อังคณานนท์</t>
  </si>
  <si>
    <t>7.แนวทางการพัฒนาการท่องเที่ยวเชิงสุขภาพประเภทน้ำพุร้อนใน จังหวัดสุราษฎร์ธานี</t>
  </si>
  <si>
    <t>5.ศักยภาพแหล่งท่องเที่ยวเชิงสุขภาพประเภทน้ำพุร้อนใน จังหวัดสุราษฎร์ธานี</t>
  </si>
  <si>
    <t>ดร.เบญจวรรณ  คงขน</t>
  </si>
  <si>
    <t>การพัฒนาขีดความสามารถด้านการตลาดและการสร้างตราสินค้าผลิตภัณฑ์สมุนไพรของผู้ประกอบการในโครงการเมืองสมุนไพร จังหวัดสุราษฎร์ธานี</t>
  </si>
  <si>
    <t>ผศ.ดร.ณัฐวุฒิ สุวรรณทิพย์ 
ดร.ทัศนาวดี แก้วสนิท</t>
  </si>
  <si>
    <t>สวก.</t>
  </si>
  <si>
    <t>ความหลากชนิดและลักษณะการใช้ประโยชน์พื้นที่ของนกน้ำในบึงขุนทะเล จังหวัดสุราษฎร์ธานี</t>
  </si>
  <si>
    <t>นางกนกอร ทองใหญ่</t>
  </si>
  <si>
    <t>แบบจำลองทางคณิตศาสตร์การสูบบุหรี่ของนักศึกษามหาวิทยาลัยราชภัฏสุราษฎร์ธานี</t>
  </si>
  <si>
    <t xml:space="preserve">1.น.ส.กันยากร อ่อนรักษ์ 
2.ผศ.ดร.สุรพล เนาวรัตน์ </t>
  </si>
  <si>
    <t>การศึกษาปัจจัยที่ส่งผลต่อพฤติกรรมของผู้เรียนที่มีต่อการใช้ระบบบริการการเรียนรู้โดยใช้กฎความสัมพันธ์</t>
  </si>
  <si>
    <t>น.ส.จุฑามาศ กระจ่างศรี</t>
  </si>
  <si>
    <t>การศึกษาเมทาบอไลท์ทุติยภูมิจากน้ำเลี้ยงเชื้อ Streptomyces lydicus A2</t>
  </si>
  <si>
    <t>ดร.โชติกา ภู่พงศ์</t>
  </si>
  <si>
    <t>การพัฒนาผลิตภัณฑ์ไฮโดรเจลจากเส้นใยปาล์มและน้ำยางพารา</t>
  </si>
  <si>
    <t xml:space="preserve">1.ดร.ณัฐธิดา ศรีราชยา 
2.นายอาดือนา นิโด </t>
  </si>
  <si>
    <t>การศึกษาแนวทางการใช้วัสดุจากธรรมชาติมาทดแทนภาชนะใส่อาหาร</t>
  </si>
  <si>
    <t>นายธนสาร เดชนะ</t>
  </si>
  <si>
    <t xml:space="preserve">การพัฒนาต้นแบบระบบสารสนเทศสำหรับงานวิจัย กรณีศึกษาคณะวิทยาศาสตร์และเทคโนโลยี </t>
  </si>
  <si>
    <t>นายธนาวิทย์ รัตนเกียรติขจร</t>
  </si>
  <si>
    <t>การศึกษาการย่อยได้และพลังงานใช้ประโยชน์ได้ของกลีเซอรีนดิบในไก่พื้นเมือง</t>
  </si>
  <si>
    <t>น.ส.นัสวัล บุญวงศ์</t>
  </si>
  <si>
    <t xml:space="preserve">ผลกระทบของการเกิดอุทกภัยต่อการเปลี่ยนแปลงคุณภาพน้ำในลุ่มแม่น้ำตาปีตอนล่างจังหวัดสุราษฎร์ธานี
</t>
  </si>
  <si>
    <t xml:space="preserve">1.น.ส.บุษยมาศ เหมณี 
2.ดร.พรทิพย์ วิมลทรง 
3.นางกานต์ธิดา บุญมา 
4.ผศ.ธนา จารุพันธุ์เศรษฐ์ </t>
  </si>
  <si>
    <t>สมบัติทางเคมีและกายภาพของกะปิจากจังหวัดสุราษฎร์ธานี</t>
  </si>
  <si>
    <t xml:space="preserve">1.น.ส.ปณิดา รัตนรังษี 
2.นายณัฐพันธ์ สงวนศักดิ์บารมี </t>
  </si>
  <si>
    <t>พฤติกรรมการบริโภคอาหารปลอดสารพิษ และการหาแนวทางส่งเสริมสุขภาพในการบริโภคให้แก่ประชาชนขุนทะเล จังหวัดสุราษฎร์ธานี</t>
  </si>
  <si>
    <t>น.ส.ปานชนม์ โชคประสิทธิ์</t>
  </si>
  <si>
    <t>การเพิ่มประสิทธิภาพสมบัติทางไฟฟ้าและทางแสงของชั้นฟิล์มบางโครงสร้างนาโนอินเดียมทินออกไซด์ด้วยเทคนิคพลาสมาแบบไอเคมี</t>
  </si>
  <si>
    <t xml:space="preserve">1.นายพีรพงศ์ หนูช่วย 
2.น.ส.ชิโนรส ละอองวรรณ 
3.นายวิมล พรหมแช่ม </t>
  </si>
  <si>
    <t>การพัฒนาสีอนินทรีย์โดยใช้ออกไซด์ของเหล็กจากดินพื้นบ้าน</t>
  </si>
  <si>
    <t>น.ส.ภัทราวรรณ คหะวงศ์</t>
  </si>
  <si>
    <t>การประเมินสุขาภิบาลอาหารศูนย์พัฒนาเด็กเล็กในเขตเทศบาลตำบลขุนทะเล อำเภอเมือง จังหวัดสุราษฎร์ธานี</t>
  </si>
  <si>
    <t xml:space="preserve">1.นางรัชกร ฮ่งกุล 
2.ดร.กนกรัตณ์ ชลศิลป์ </t>
  </si>
  <si>
    <t>การพัฒนาคุณภาพการผลิตมะพร้าวน้ำหอมของเกษตรกร ในอำเภอพุนพิน จังหวัดสุราษฎร์ธานี</t>
  </si>
  <si>
    <t>นายวสันต์ สุทธโส</t>
  </si>
  <si>
    <t>จลนพลศาสตร์การอบแห้งสาหร่ายข้อด้วยวิธีอบแห้งแบบสุญญากาศ</t>
  </si>
  <si>
    <t xml:space="preserve">1.ดร.วรรณพิชญ์ จุลกัลป์ 
2.รศ.ดร.ราม แย้มแสงสังข์ </t>
  </si>
  <si>
    <t>ผลของใบมะม่วงหิมพานต์ (Anacardium occidentale) ต่อการเจริญเติบโตและความต้านทานโรคในปลานิล (Oreochromis niloticus)</t>
  </si>
  <si>
    <t xml:space="preserve">1.นางวีณา จิรัตฐิวรุตม์กุล ชัยสาร 
2.ดร.มิติ เจียรพันธุ์ 
3.ดร.พัชรี หลุ่งหม่าน 
4.นางจีรนันท์ กล่อมนรา แก้วรักษา </t>
  </si>
  <si>
    <t>ตัวแบบการพยากรณ์ราคายางพารา จังหวัดสุราษฎร์ธานี</t>
  </si>
  <si>
    <t xml:space="preserve">1.นายศุภชัย ดำคำ 
2.น.ส.อรวรรณ สืบเสน </t>
  </si>
  <si>
    <t>ระบบการรู้จำป้ายทะเบียนรถจักรยานยนต์ไทย</t>
  </si>
  <si>
    <t>ผศ.สุกิจ เอี่ยมสะอาด</t>
  </si>
  <si>
    <t>การศึกษาสารต้านอนุมูลอิสระจากชาสมุนไพรเหงือกปลาหมอโดยการอบแห้งด้วยกระบวนการไมโครเวฟ-สุญญากาศ</t>
  </si>
  <si>
    <t>การจัดการหลังการเก็บเกี่ยวหม่อนและการพัฒนาผลิตภัณฑ์ซอสราดจากหม่อน</t>
  </si>
  <si>
    <t xml:space="preserve">1.ดร.อรุโณทัย เจือมณี 
2.น.ส.ศิริพร ทวีโรจนการ 
3.น.ส.รวงนลิน เทพนวล 
4.ผศ.ดร.สุภาพร อภิรัตนานุสรณ์ </t>
  </si>
  <si>
    <t>โครงการอนุรักษ์เทียนสิรินธร บริเวณอ่างเก็บน้ำเขื่อนรัชชประภา อุทยานแห่งชาติเขาสก โดยการขยายพันธุ์ด้วยเทคโนโลยีการเพาะเลี้ยงเนื้อเยื้อ</t>
  </si>
  <si>
    <t>ผศ.ดร.ไซนีย๊ะ สะมาลา 
นางสาวกิตติมา คงทน</t>
  </si>
  <si>
    <t>การประเมินการใช้ประโยชน์ ผลลัพธ์ และผลกระทบเบื้องต้น จากงานวิจัยภายใต้ชุดโครงการความร่วมมือ สกว.-มรส.</t>
  </si>
  <si>
    <t>ผศ.อภิชาติ พัฒนวิริยะพิศาล
ผศ.ดร.สุกัญญา ไหมเครือแก้ว
ผศ.ดร.นันทวรรณ ช่างคิด
ผศ.ทรงศรี ชำนาญกิจ
นายศิโรจน์ พิมาน
นางสาวชิโนรส ละอองวรรณ
นายศุภชัย ดำคำ</t>
  </si>
  <si>
    <t>1.ความผันแปรของความเข้มข้นแก๊สเรดอนระหว่างการบำบัดในแหล่งน้ำพุร้อนธรรมชาติ จังหวัดสุราษฎร์ธานี</t>
  </si>
  <si>
    <t>ผศ.ดร.กนกกานต์  ฐิติภรณ์พันธ์</t>
  </si>
  <si>
    <t>4.การศึกษาคุณลักษณะและองค์ประกอบของน้ำพุร้อนธรรมชาติเพื่อการท่องเที่ยวเชิงสุขภาพ</t>
  </si>
  <si>
    <t>ดร.นิภาภรณ์  มีพันธุ์</t>
  </si>
  <si>
    <t>รูปแบบความสัมพันธ์ระหว่างการตระหนักรู้กับการมีส่วนร่วมของนักท่องเที่ยวชาวไทยในการอนุรักษ์สิ่งแวดล้อมแหล่งท่องเที่ยวทางธรรมชาติ อ.เกาะสมุย จ.สุราษฎร์ธานี</t>
  </si>
  <si>
    <t>ดร.ชุลีวรรณ ปราณีธรรม</t>
  </si>
  <si>
    <t>การพัฒนารูปแบบการจัดการความปลอดภัยที่ส่งผลต่อเหตุการร์ความปลอดภัยของการท่อเงที่ยวและพฤติการณ์ของนักท่องเที่ยวผู้หญิงชาวต่างชาติ</t>
  </si>
  <si>
    <t>น.ส.เกสสิณี ตรีพงศ์พันธุ์</t>
  </si>
  <si>
    <t>ระดับการรับรู้ความเสี่ยงของกระบวนการทำกิจกรรมดำน้ำตื้นของนักท่องเที่ยวชาวต่างชาติในบริเวณแหล่งท่องเที่ยวแนวปะการังเกาะเต่า จ.สุราษฎร์ธานี</t>
  </si>
  <si>
    <t>น.ส.เบญญา จริยจิตร</t>
  </si>
  <si>
    <t>การประยุกต์สื่อดิจิตอลแบบมัลติมีเดียออนไลน์ เพื่อส่งเสริมการท่องเที่ยวเชิงอาหารท้องถิ่นในพื้นที่ จ.สุราษฎร์ธานี</t>
  </si>
  <si>
    <t>นายณภัทร นาคสวัสดิ์</t>
  </si>
  <si>
    <t>การบริหารความสัมพันธ์อันดีระกว่างบริษัทและลูกค้าของท่าอากาศยานสุราษฎร์ธานี</t>
  </si>
  <si>
    <t>น.ส.ภรณ์พักตรา  ศักดา</t>
  </si>
  <si>
    <t>กระบวนทัศน์การจัดการเรียนการสอนแบบบูรณาการกับการทำงานด้านการท่องเที่ยวและการบริการในพื้นที่ อำเภอเกาะสมุย จังหวัดสุราษฎร์ธานี</t>
  </si>
  <si>
    <t>น.ส.ศันสนีย์  วงศ์สวัสดิ์</t>
  </si>
  <si>
    <t>การเชื่อมโยงแหล่งท่องเที่ยวแปลกใหม่เพื่อสร้างทางเลือกและเพิ่มมูลค่าทางเศรษฐกิจการท่องเที่ยวของ จังหวัดสุราษฎร์ธานี</t>
  </si>
  <si>
    <t>น.ส.วิชชุตา  ให้เจริญ</t>
  </si>
  <si>
    <t>งานวิจัยหรืองานสร้างสรรค์ที่ได้รับการตีพิมพ์เผยแพร่ในระดับชาติหรือนานาชาติต่ออาจารย์ประจำ  ประจำปี งบประมาณ 2562</t>
  </si>
  <si>
    <t>กกกกก</t>
  </si>
  <si>
    <t xml:space="preserve">การจัดกิจกรรมเสริมประสบการณ์ตามแนวคิด เศรษฐกิจพอเพียงเพื่อเสริมสร้างพฤติกรรมการ ประหยัดของเด็กปฐมวัย โรงเรียนวัดท่าทอง จังหวัดสุราษฎร์ธานี </t>
  </si>
  <si>
    <t xml:space="preserve">กมลทิพย์ นวลละออง </t>
  </si>
  <si>
    <t xml:space="preserve">ประชุมวิชาการระดับชาติและนานาชาติราชภัฏสุราษฎร์ธานีวิจัย ครั้งที่ 14 “นวัตกรรมการวิจัยแบบสหวิทยาการ” 
(Innovations in Interdisciplinary Research)
13 – 14 ธันวาคม 2561 ณ อาคารเรียนรวมเฉลิมพระเกียรติ 80 พรรษา มหาวิทยาลัยราชภัฏสุราษฎร์ธานี
แบบบรรยาย
</t>
  </si>
  <si>
    <t xml:space="preserve">การใช้ใบงาน“ช่วยน้องเคลียร์”ผ่านกลวิธีการอ่านแบบ ร่วมมือ เพื่อพัฒนาผลสัมฤทธิ์ ทางทักษะ การอ่าน ภาษาอังกฤษของนักเรียนชั้ นมัธยมศึกษาปีที่2 </t>
  </si>
  <si>
    <t xml:space="preserve">ดุสิตา พุทธศรี </t>
  </si>
  <si>
    <t xml:space="preserve">การศึกษาแนวคิดของนักเรียนเรื่อง การหารโดยใช้ วิธีการแบบเปิด (Open approach) ของนักเรียน ชั้ นประถมศึกษาปีที่4 โรงเรียนนิคมสร้างตนเอง </t>
  </si>
  <si>
    <t xml:space="preserve">ภูษณิศา เพชรศร </t>
  </si>
  <si>
    <t xml:space="preserve">ผลการจัดกิจกรรมการเรียนรู้ตามแนวคิดวิทยาศาสตร์ เทคโนโลยี และสังคม ต่อผลสัมฤทธิ์ ทางการเรียน วิทยาศาสตร์ ทักษะการแก้ปัญหา และเจตคติต่อ วิทยาศาสตร์ของนักเรียนชั้ นมัธยมศึกษาปีที่2 </t>
  </si>
  <si>
    <t xml:space="preserve">โสภิตา พวงมณี </t>
  </si>
  <si>
    <t xml:space="preserve">ผลของการจัดกิจกรรมประกอบอาหารที่มีผลต่อ ความคิดสร้างสรรค์ของเด็กปฐมวัย โรงเรียนบ้าน หน้าทอง จังหวัดสงขลา </t>
  </si>
  <si>
    <t xml:space="preserve">ณัฐพงศ์ สงแก้ว </t>
  </si>
  <si>
    <t>การใช้ทฤษฏี Audio lingual method เพื่อการพัฒนาทักษะการฟัง-พูดภาษาจีนของนักศึกษาวิชาเอกภาษาจีนชั้นปีที่ 1 มหาวิทยาลัยราชภัฏสุราษฎร์ธานี</t>
  </si>
  <si>
    <t>ชยชนน์  โพธิ์ทิพย์</t>
  </si>
  <si>
    <t xml:space="preserve">ประชุมวิชาการระดับชาติและนานาชาติราชภัฏสุราษฎร์ธานีวิจัย ครั้งที่ 14 “นวัตกรรมการวิจัยแบบสหวิทยาการ” 
(Innovations in Interdisciplinary Research)
13 – 14 ธันวาคม 2561 ณ อาคารเรียนรวมเฉลิมพระเกียรติ 80 พรรษา มหาวิทยาลัยราชภัฏสุราษฎร์ธานี
</t>
  </si>
  <si>
    <r>
      <t xml:space="preserve">การพัฒนาสื่อวิดีทัศน์แนะนำทรัพยากรสารสนเทศของห้องสมุดประชาชน “เฉลิมราชกุมารี” อำเภอกาญจนดิษฐ์ </t>
    </r>
    <r>
      <rPr>
        <sz val="14"/>
        <color rgb="FF000000"/>
        <rFont val="TH SarabunPSK"/>
        <family val="2"/>
      </rPr>
      <t>จังหวัดสุราษฎร์ธานี</t>
    </r>
  </si>
  <si>
    <t>อมรรัตน์ แซ่กวั่ง</t>
  </si>
  <si>
    <t>การวิเคราะห์ข้อผิดพลาดการใช้คำลักษณนามจีนกลางของนักศึกษาชาวไทย : ความแตกต่างระหว่างภาษาและปริชาน</t>
  </si>
  <si>
    <t>อมรา อภัยพงศ์</t>
  </si>
  <si>
    <t>ลักษณะการสอนร่วมวิชาภาษาจีนระหว่างครูชาวไทยและครูอาสาสมัครช่วยสอนชาวจีนที่เป็นการส่งเสริมและเป็นอุปสรรคต่อนักเรียนหลักสูตรศิลป์-ภาษาจีนของโรงเรียนในเขตอำเภอเมือง จังหวัดสุราษฎร์ธานี</t>
  </si>
  <si>
    <t>ภูมิ พรหมพาหกุล</t>
  </si>
  <si>
    <t>ความผูกพันต่อองค์ที่ส่งผลต่อพฤติกรรมการเป็นสมาชิกที่ดีของพนังงานบริษัท วู้ดเวอร์คควอลิตี้ จำกัด อำเภออ่าวลึก จังหวัดกระบี่</t>
  </si>
  <si>
    <t>ชุติมา เทพณรงค์
ธนายุ ภู่วิทยาธร</t>
  </si>
  <si>
    <t xml:space="preserve">ประชุมวิชาการระดับชาติและนานาชาติราชภัฏสุราษฎร์ธานีวิจัย ครั้งที่ 14 “นวัตกรรมการวิจัยแบบสหวิทยาการ” 
(Innovations in Interdisciplinary Research)
13 – 14 ธันวาคม 2561 ณ อาคารเรียนรวมเฉลิมพระเกียรติ 80 พรรษา มหาวิทยาลัยราชภัฏสุราษฎร์ธานี
แบบโปสเตอร์
</t>
  </si>
  <si>
    <t>ความสัมพันธ์ระหว่างการจัดการทรัพยากรมนุษย์กับประสิทธิภาพการปฏิบัติงานของพนักงานเทศบาลตำบลวัดประดู่ อำเภอเมือง จังหวัดสุราษฎร์ธานี</t>
  </si>
  <si>
    <t>ดารัตน์ อินทราณี
ธนายุ ภู่วิทยาธร</t>
  </si>
  <si>
    <t>ความสัมพันธ์ระหว่างการพัฒนาทรัพยากรมนุษย์กับประสิทธิภาพการปฏิบัติงานของพนักงานบริษัท ซีอาร์ซี ไทวัสดุจำกัด (สาขาสุราษฎร์ธานี)</t>
  </si>
  <si>
    <t>ลักษณ์คณา หมิดยี
นินธนา เอี่ยมสะอาด</t>
  </si>
  <si>
    <t>ความสัมพันธ์ระหว่างการพัฒนาทรัพยากรมนุษย์กับประสิทธิภาพใน การปฏิบัติงานของพนักงานบริษัท วู้ดเวอร์คควอลิตี้ จำกัด จังหวัดกระบี่</t>
  </si>
  <si>
    <t>กมลชนก อบอุ่น
บุญฤกษ์ บุญคง</t>
  </si>
  <si>
    <t>ความสัมพันธ์ระหว่างขวัญและกาลังใจในการปฏิบัติงานกับประสิทธิภาพในการปฏิบัติงาน ของพนักงานเทศบาลเมืองดอนสัก อำเภอดอนสัก จังหวัดสุราษฎร์ธานี</t>
  </si>
  <si>
    <t>กิดาการ นิคมประศาสน์
ธนายุ ภู่วิทยาธร</t>
  </si>
  <si>
    <t>ความสัมพันธ์ระหว่างคุณภาพชีวิตในการทำงานกับความผูกพันต่อองค์การของพนักงานบริษัทสิริสินกรุ๊ป จำกัด อำเภอเมือง จังหวัดสุราษฎร์ธานี</t>
  </si>
  <si>
    <t>ขวัญฤทัย โอชุม
ธนายุ ภู่วิทยาธร</t>
  </si>
  <si>
    <t>ความสัมพันธ์ระหว่างบรรยากาศองค์กรกับคุณภาพชีวิตการทำงานของพนักงานโรงแรมแห่งหนึ่งในจังหวัดสุราษฎร์ธานี</t>
  </si>
  <si>
    <t>ผกามาส เพชรเล็ก
ธนายุ ภู่วิทยาธร</t>
  </si>
  <si>
    <t>ประสิทธิภาพการให้บริการจัดเก็บรายได้ ของกองคลัง องค์การบริหารส่วนตำบล มะขามเตี้ย อำเภอเมือง จังหวัดสุราษฎร์ธานี</t>
  </si>
  <si>
    <t>อิสรา จันทราช
วาสนา จาตุรัตน์</t>
  </si>
  <si>
    <t>แรงจูงใจในการทำงานที่ส่งผลต่อความผูกพันต่อองค์กรของพนักงานโรงแรมไอยรา บีช โฮเต็ล แอนด์ พลาซ่า อำเภอเกาะสมุย จังหวัดสุราษฎร์ธานี</t>
  </si>
  <si>
    <t>กรรณิการ์ สังข์ทอง
ปลื้มใจ ไพจิตร</t>
  </si>
  <si>
    <t>วัฒนธรรมองค์กรที่ส่งผลต่อความผูกพันต่อองค์กรของพนักงานห้างหุ้นส่วนจำกัด โรงกระเบื้องวินัย ตำบลน้ำจืด อำเภอกระบุรี จังหวัดระนอง</t>
  </si>
  <si>
    <t>อาทิยา หลานหลงส้า
สงบ สิงสันจิตร</t>
  </si>
  <si>
    <r>
      <t>การเจริญเติบโตของไรแดง (</t>
    </r>
    <r>
      <rPr>
        <i/>
        <sz val="14"/>
        <color theme="1"/>
        <rFont val="TH SarabunPSK"/>
        <family val="2"/>
      </rPr>
      <t>Moina macrocopa</t>
    </r>
    <r>
      <rPr>
        <sz val="14"/>
        <color theme="1"/>
        <rFont val="TH SarabunPSK"/>
        <family val="2"/>
      </rPr>
      <t>) ที่เลี้ยงด้วยสาหร่ายขนาดเล็กและยีสต์</t>
    </r>
  </si>
  <si>
    <t>ชมพูนุท  ชัยรัตนะ</t>
  </si>
  <si>
    <r>
      <t xml:space="preserve">การเปรียบเทียบผลการยับยั้งเชื้อ </t>
    </r>
    <r>
      <rPr>
        <i/>
        <sz val="14"/>
        <color theme="1"/>
        <rFont val="TH SarabunPSK"/>
        <family val="2"/>
      </rPr>
      <t>Staphylococcus aureus</t>
    </r>
    <r>
      <rPr>
        <sz val="14"/>
        <color theme="1"/>
        <rFont val="TH SarabunPSK"/>
        <family val="2"/>
      </rPr>
      <t xml:space="preserve"> ของโฟมล้างมือผสมสารสกัดจากฟักแม้วและโฟมล้างมือไม่ผสมสารสกัดจากฟักแม้วในพนักงานขายอาหารที่มหาวิทยาลัยราชภัฏสุราษฎร์ธานี</t>
    </r>
  </si>
  <si>
    <t>รัชกร ฮ่งกุล</t>
  </si>
  <si>
    <t>การแปลงเพศปลาหมอไทย (Anabas testudineus) ให้เป็นเพศเมียด้วยสารละลายกวาวเครือขาว (Pueraria candollei)</t>
  </si>
  <si>
    <t>ณัฐพล เมฆแดง</t>
  </si>
  <si>
    <t>การผลิตน้ำนมข้าวกล้องหอมหมักเสริมอินนูลิน</t>
  </si>
  <si>
    <t>อุราภรณ์  เรืองวัชรินทร์</t>
  </si>
  <si>
    <t>การพัฒนาชุดฝึกอบรมสื่ออิเล็กทรอนิกส์เพื่อเผยแพร่ภูมิปัญญาท้องถิ่น เรื่องการเลี้ยงเป็ดและการผลิตไข่เค็มไชยา จังหวัดสุราษฎร์ธานี</t>
  </si>
  <si>
    <t>โสภณ  บุญล้ำ</t>
  </si>
  <si>
    <t>การพัฒนาระบบฐานข้อมูลออนไลน์การท่องเที่ยวโดยชุมชนในจังหวัดสุราษฎร์ธานี</t>
  </si>
  <si>
    <t>การพัฒนาเว็บแอพพลิเคชันเพื่อการท่องเที่ยวโดยชุมชน อำเภอดอนสัก จังหวัดสุราษฎร์ธานี</t>
  </si>
  <si>
    <t>ดลลักษณ์ พงษ์พานิช</t>
  </si>
  <si>
    <r>
      <t>การศึกษาชีววิทยาและนิเวศวิทยาของต้นหยาดน้ำค้าง (</t>
    </r>
    <r>
      <rPr>
        <i/>
        <sz val="14"/>
        <color theme="1"/>
        <rFont val="TH SarabunPSK"/>
        <family val="2"/>
      </rPr>
      <t>Drosera</t>
    </r>
    <r>
      <rPr>
        <sz val="14"/>
        <color theme="1"/>
        <rFont val="TH SarabunPSK"/>
        <family val="2"/>
      </rPr>
      <t xml:space="preserve"> sp.) ในจังหวัดสุราษฎร์ธานี</t>
    </r>
  </si>
  <si>
    <t>ว่าที่ รต.ปริญญา  สุกแก้วมณี</t>
  </si>
  <si>
    <t>การศึกษาตัวบ่งชี้ความรับผิดชอบต่อสังคมของนักเรียน สังกัดองค์การบริหารส่วนตำบลคลองประสงค์ อำเภอเมืองกระบี่  จังหวัดกระบี่</t>
  </si>
  <si>
    <t>สมพงษ์ ยิ่งเมือง</t>
  </si>
  <si>
    <t>การศึกษาสภาพการเลี้ยงไก่พื้นเมืองพันธุ์แดงสุราษฎร์ธานี ในเขตอำเภอพุนพิน จังหวัดสุราษฎร์ธานี</t>
  </si>
  <si>
    <t>จิรวัฒน์ มาลา</t>
  </si>
  <si>
    <t>การศึกษาสูตรที่เหมาะสมในการผลิตกะละแมผงสำเร็จรูป</t>
  </si>
  <si>
    <t>ประสิทธิผลของการใช้แผ่นครอบเตาแก๊สจากต้นธูปฤาษีในการดูดซับคราบน้ำมัน</t>
  </si>
  <si>
    <t>ศันสนีย์ วงศ์ชนะ</t>
  </si>
  <si>
    <t>ประสิทธิผลของเจลปุดสาหรับลดไขมันส่วนเกินบริเวณหน้าท้อง</t>
  </si>
  <si>
    <t>รูปแบบเทคโนโลยีสารสนเทศสำหรับวิสาหกิจขนาดกลางและขนาดย่อม ในจังหวัดสุราษฎร์ธานี</t>
  </si>
  <si>
    <r>
      <t>ศึกษาสภาพแวดล้อมใกล้ผิวดิน ด้วยวิธีการสำรวจสภาพต้านทานไฟฟ้า ในพื้นที่ตำบลทุ่งเตา อำเภอบ้านนาสาร จังหวัด</t>
    </r>
    <r>
      <rPr>
        <sz val="11"/>
        <color theme="1"/>
        <rFont val="TH SarabunPSK"/>
        <family val="2"/>
      </rPr>
      <t xml:space="preserve"> </t>
    </r>
    <r>
      <rPr>
        <sz val="14"/>
        <color theme="1"/>
        <rFont val="TH SarabunPSK"/>
        <family val="2"/>
      </rPr>
      <t>สุราษฎร์ธานี</t>
    </r>
  </si>
  <si>
    <t>How to teach Thai music to international?</t>
  </si>
  <si>
    <t>ผศ.ดร.กฤตกาล  ชาร์ลีย์  ฑปภูผา</t>
  </si>
  <si>
    <t>Hong Kong International Conference on Education, Psychology and Society (HKICEPS) ณ เขตปกครองพิเศษฮ่องกง ระหว่างวันที่ 18-20 ธันวาคม 2561</t>
  </si>
  <si>
    <t>Providing Maternity Care for Burmese Migrant Women : The perspectives and practices of Health professionals</t>
  </si>
  <si>
    <t>นางฐิตารีย์  พันธุ์วิชาติกุล</t>
  </si>
  <si>
    <t>Global Summit on Maternal and Child Healthcare Conference ณ กรุงเทพมหานคร ระหว่างวันที่ 25-29 พฤศจิกายน 2561</t>
  </si>
  <si>
    <t>Logistecs Service Provider Capability of Entrepreneurs Ramps Palm oil in Suratthani Province, Thailand</t>
  </si>
  <si>
    <t>ผศ.ดร.นิตย์  หทัยวสีวงศ์</t>
  </si>
  <si>
    <t>26th International Conference on Innovations through Research Developments in Social Sciences, Humanities and Management Studies (IRDSSH) ณ Leisure Inn Hotel Le Shu Shanghai ประเทศสาธารณรัฐประชาชนจีน ระหว่างวันที่ 24-25 พฤศจิกายน 2561</t>
  </si>
  <si>
    <t>Supplier Selection in Thai Automotive Industry</t>
  </si>
  <si>
    <t>ผศ.บุญฤกษ์  บุญคง</t>
  </si>
  <si>
    <t>The Managing of Ecotourism Community Participation in Tumbon Bo san Tup Pud district’s PhangNga province</t>
  </si>
  <si>
    <t>ผศ.พงศกร  ศยามล</t>
  </si>
  <si>
    <t>International Academic Conference on Transport, Logistics, Tourism and Sport Science in Vienna, Austria 2018 (IAC-TLTS in Vienna 2018) ณ กรุงเวียงนา ประเทศสาธารณรัฐออสเตรีย ระหว่างวันที่ 23-24 พฤศจิกายน 2561</t>
  </si>
  <si>
    <t>Developing a New Tourist Attraction Based on Thailand Tourism Standard Guideline</t>
  </si>
  <si>
    <t>นางสาวเกสสิณี  ตรีพงศ์พันธุ์</t>
  </si>
  <si>
    <t>The Context of Community based Ecotourism : A Case Study of Ban Song Community, Wiang Sa District, Suratthani Province, Thailand</t>
  </si>
  <si>
    <t>นางสาวเบญญา  จริยวิจิตร</t>
  </si>
  <si>
    <t>การสร้างเส้นทางการท่องเที่ยวเชิงสร้างสรรค์อำเภอไชยา จังหวัดสุราษฎร์ธานี ซึ่งได้รับการตีพิมพ์ใน</t>
  </si>
  <si>
    <t>วารสารมังรายสาร มหาวิทยาลัยราชภัฏเชียงราย ปีที่ 6 ฉบับที่ 2 ประจำเดือนกรกฎาคม-ธันวาคม 2561</t>
  </si>
  <si>
    <t>ความต้องการในการพัฒนาตนเองของพนักงานธุรกิจโรงแรมในอำเภอเกาะสมุย จังหวัดสุราษฎร์ธานี ซึ่งได้รับการตีพิมพ์ใน</t>
  </si>
  <si>
    <t>นายอรรถพงศ์ ลิมป์กาญจนวัฒน์</t>
  </si>
  <si>
    <t>วารสารวิชาการบัณฑิตศึกษาและสังคมศาสตร์ มหาวิทยาลัยราชภัฏอุตรดิตถ์ ปีที่ 8 ฉบับที่ 2 กรกฎาคม-ธันวาคม 2561</t>
  </si>
  <si>
    <t>Competency Development of the Hotel Staff In Koh Samui, Surat Thani Province</t>
  </si>
  <si>
    <t>ดร.นิศารัตน์ ไทยทอง</t>
  </si>
  <si>
    <t>วารสารช่อพะยอม ปีที่ 29 ฉบับที่ 3 พฤศจิกายน-ธันวาคม 2561</t>
  </si>
  <si>
    <t>Consumer’s Choice and Decision towards Low Cost Airline in the Upper South provinces of Thailand ซึ่งได้รับการตีพิมพ์ใน</t>
  </si>
  <si>
    <t>ผศ.ภรณ์พักตรา ศักดา</t>
  </si>
  <si>
    <t>วารสาร Chophayom Journal, Volume 29 No 3 (November-December) 2018</t>
  </si>
  <si>
    <t>The Student’s Decision on Selecting the Accommodations in Surat Thani Province. ซึ่งได้รับการตีพิมพ์ใน</t>
  </si>
  <si>
    <t>ดร.จีรติ พูนเอียด</t>
  </si>
  <si>
    <t>การวิเคราะห์ความได้เปรียบทางการแข่งขันของสายการบินเอมิเรตส์</t>
  </si>
  <si>
    <t>นางสาวจุฑารัตน์  เหล่าพราหมณ์</t>
  </si>
  <si>
    <t>วารสารช่อพะยอม ปีที่ 29 ฉบับที่ 2 (มิถุนายน – ตุลาคม) พ.ศ. 2561</t>
  </si>
  <si>
    <t>ปัญหาการสละสมณเพศของพระภิกษุ ตามพระราชบัญญัติคณะสงฆ์ พ.ศ.2505 : ศึกษากรณี การใช้อำนาจดุลพินิจของเจ้าหน้าที่ของรัฐในกระบวนการยุติธรรม</t>
  </si>
  <si>
    <t>นายสมชาย  บุญคงมาก</t>
  </si>
  <si>
    <t>วารสารมนุษยศาสตร์และสังคมศาสตร์ นายเรืออากาศ ปีที่ 6 ธันวาคม 2561</t>
  </si>
  <si>
    <t>การพัฒนาทักษะด้านการสื่อสารของนักศึกษาพยาบาล ซึ่งได้รับการตีพิมพ์ใน</t>
  </si>
  <si>
    <t>นางสาวพิไลพร สุขเจริญ</t>
  </si>
  <si>
    <t>วารสารโรงพยาบาลชลบุรี ปีที่ 43 ฉบับที่ 3 กันยายน-ธันวาคม 2561</t>
  </si>
  <si>
    <t>ประสิทธิผลของโปรแกรมการฝึกผ่อนคลายและการให้ความรู้ สำหรับสตรีที่มีภาวะเจ็บครรภ์คลอดก่อนกำหนด</t>
  </si>
  <si>
    <t>ผศ.อัญชลี จิตราภิรมย์</t>
  </si>
  <si>
    <t>วารสารพยาบาลศาล ปีที่ 45 ฉบับที่ 4</t>
  </si>
  <si>
    <t>ผลลัพธ์การเรียนรู้จากการใช้โปรแกรมสุนทรียสาธก เพื่อพัฒนาทัศนคติของนักศึกษาพยาบาลในการดูแลผู้ป่วยระยะท้าย ซึ่งได้รับการตีพิมพ์ใน</t>
  </si>
  <si>
    <t>วารสารวิจัยและพัฒนาระบบสุขภาพ ปีที่ 11 ฉบับที่ 3</t>
  </si>
  <si>
    <t>ความตระหนักทางจริยศาสตร์สิ่งแวดล้อมต่อการจัดการขยะและสิ่งปฏิกูล ซึ่งได้รับการตีพิมพ์ใน</t>
  </si>
  <si>
    <t>ผศ.เกียรติศักดิ์ ดวงจันทร์</t>
  </si>
  <si>
    <t>วารสารศิลปศาสตร์ มหาวิทยาลัยสงขลานครินทร์ วิทยาเขตหาดใหญ่ ปีที่ 10 ฉบับที่ 2</t>
  </si>
  <si>
    <t>การวัดผลการดำเนินงานของห่วงโซ่อุปทานในอุตสาหกรรมการผลิต ซึ่งได้รับการตีพิมพ์ใน</t>
  </si>
  <si>
    <t xml:space="preserve">นางสาวดาริน รุ่งกลิ่น  </t>
  </si>
  <si>
    <t>วารสารการจัดการ มหาวิทยาลัยวลัยลักษณ์ ปีที่ 8 ฉบับที่ 1 เดือนมกราคม-มีนาคม 2562</t>
  </si>
  <si>
    <t>การอนุรักษ์คลองท่าทองแบบมีส่วนร่วม ซึ่งได้รับการตีพิมพ์ใน</t>
  </si>
  <si>
    <t>นางสาวอัมพวรรณ หนูพระอินทร์</t>
  </si>
  <si>
    <t>วารสารมนุษยศาสตร์และสังคมศาสตร์ มหาวิทยาลัยราชภัฏสุราษฎร์ธานี ปีที่ 10 ฉบับที่ 3</t>
  </si>
  <si>
    <t>การกระจายตัวของปาล์มสาคูในภาคใต้ตอนบน-กรณีศึกษาจังหวัดสุราษฎร์ธานี ชุมพรและระนอง</t>
  </si>
  <si>
    <t>วารสารพืชศาสตร์สงขลานครินทร์ ปีที่ 6 ฉบับที่ 1 (มกราคม-มีนาคม 2562)</t>
  </si>
  <si>
    <t>การผลิตโยเกิร์ตพร้อมดื่มจากน้ำเงาะและการเหลือรอดของแบคทีเรียแลคติก ซึ่งได้รับการตีพิมพ์ใน</t>
  </si>
  <si>
    <t>วารสารวิชาการและวิจัย มทร.พระนคร ปีที่ 12 ฉบับที่ 2 ก.ค. - ธ.ค. 61</t>
  </si>
  <si>
    <t>ความรู้ทางโภชนาการและพฤติกรรมการบริโภคอาหาร เพื่อสุขภาพของนักศึกษา มหาวิทยาลัยราชภัฏสุราษฎร์ธานี ซึ่งได้รับการตีพิมพ์ใน</t>
  </si>
  <si>
    <t xml:space="preserve">วารสารปัญญาภิวัฒน์ ปีที่ 10 ฉบับที่ 3 </t>
  </si>
  <si>
    <t>The Casual Effects of Island Tourism Safety Perception toward Island Destination Loyalty of International Tourists : A Case of Samui Island, Thailand</t>
  </si>
  <si>
    <t>ดร.สิญาธร นาคพิน</t>
  </si>
  <si>
    <t>วารสารวิชาการการท่องเที่ยวไทยนานาชาติ ปีที่ 14 ฉบับที่ 2 หน้า 26-48</t>
  </si>
  <si>
    <t>ปัจจัยเชิงสาเหตุระหว่างการรับรู้คุณภาพการบริการ ความพึงพอใจ และความจงรักภักดีของผู้โดยสารสายการบินต้นทุนต่ำในประเทศไทย</t>
  </si>
  <si>
    <t>นางสาวจุฑารัตน์ เหล่าพราหมณ์</t>
  </si>
  <si>
    <t xml:space="preserve">วารสารวิชาการการท่องเที่ยวไทยนานาชาติ ปีที่ 14 ฉบับที่ 2 </t>
  </si>
  <si>
    <t>A Study of the Roles and Potentials of the Community Justice Center in Solving Public Problems ซึ่งได้รับการตีพิมพ์ใน</t>
  </si>
  <si>
    <t xml:space="preserve">วารสาร International Journal of Crime, Law and Social Issues ปีที่ 5 ฉบับที่ 2 </t>
  </si>
  <si>
    <t>AN EXPERIMENTAL STUDY OF SUBTITLED ONLINE VIDEO SUPPORTING THAI STUDENTS LERNING ENGLISH IT CONTENT</t>
  </si>
  <si>
    <t>A Journal for Teachers of English (ISSN 1642-1027), either in October Issue 2018 or January 2019</t>
  </si>
  <si>
    <t>Low  cost fabrication of permanent magnet for low Speed wind turbine generators using waste motors ซึ่งได้รับการตีพิมพ์ใน</t>
  </si>
  <si>
    <t>สิบเอกชัยนุสนธ์ เกษตรพงศ์ศาล</t>
  </si>
  <si>
    <t xml:space="preserve">วารสาร Songklanakarin Journal of Science Technology ปีที่ 40 ฉบับที่ 6 </t>
  </si>
  <si>
    <t xml:space="preserve">การกระจายตัวของปาล์มสาคูในภาคใต้ตอนบน-กรณีศึกษา จังหวัดสุราษฎร์ธานี ชุมพร และระนอง </t>
  </si>
  <si>
    <t>วารสารพืชศาสตร์สงขลานครินทร์ ปีที่ 6 ฉบับที่ 1 (มกราคม-มีนาคม)</t>
  </si>
  <si>
    <t>Guidelines for the Appropriate career Deverlopment of the Elderly in Makok Neau sub-District Municipality , Phatthalung,</t>
  </si>
  <si>
    <t>Effect of Ti-doped on the structure of Y1234 and Y257 Superconductors</t>
  </si>
  <si>
    <t xml:space="preserve"> Current Applied Science And Technology. Vol.18 No.3 September – December 2018</t>
  </si>
  <si>
    <t>การพัฒนาคู่มือภาษาอังกฤษเพื่อการท่องเที่ยวแบบยั่งยืน: กรณีศึกษาจังหวัดสุราษฎร์ธานีและจังหวัดเชียงใหม่</t>
  </si>
  <si>
    <t>ดร.ปารุษยา เกียรติตีรี</t>
  </si>
  <si>
    <t>การศึกษาการรับรู้เรื่องการมีเพศสัมพันธ์ที่ปลอดภัยและการป้องกันการติดเชื้อเอชไอวีในวัยรุ่นชาย จังหวัดสุราษฎร์ธานี : การวิจัยเชิงคุณภาพพรรณนา</t>
  </si>
  <si>
    <t>ดร.ประดิษฐ์พร พงศ์เตรียง</t>
  </si>
  <si>
    <t>การรับรู้สิทธิเสรีภาพและหน้าที่พลเมือง ของนักศึกษามหาวิทยาลัยราชภัฏสุราษฎร์ธานี ภายใต้บทบัญญัติรัฐธรรมนูญแห่งราชอาณาจักรไทย พ.ศ. 2560</t>
  </si>
  <si>
    <t>นายมาดล จรูญรัตน์</t>
  </si>
  <si>
    <t>ศิลปะเพื่อสันติภาพและสัจธรรมในปรัชญาศิลปะ ของท่านพุทธทาสภิกขุ</t>
  </si>
  <si>
    <t>บทบาทของกลุ่มเครือข่ายประมงพื้นบ้านในการอนุรักษ์และฟื้นฟูสิ่งแวดล้อมอ่าวท่าศาลา อำเภอท่าศาลา จังหวัดนครศรีธรรมราช</t>
  </si>
  <si>
    <t>นายอยับ ซาดัสคาน</t>
  </si>
  <si>
    <t>การพัฒนาแบบฝึกเสริมทักษะการอ่านภาษามาลายู สำหรับนักศึกษาชั้นปีที่ 1 มหาวิทยาลัยราชภัฏสุราษฎร์ธานี</t>
  </si>
  <si>
    <t>นางสาวนูรูลฮูดา เลาะเจาะ</t>
  </si>
  <si>
    <t>การจัดการความรู้ภูมิปัญญาท้องถิ่นในการอนุรักษ์ป่าชายเลนในพื้นที่อำเภอกาญจนดิษฐ์ จังหวัดสุราษฎร์ธานี</t>
  </si>
  <si>
    <t>นายธิติ พานวัน</t>
  </si>
  <si>
    <t>ผลของการอ่านอย่างกว้างขวางต่อการเรียนรู้ศัพธ์ภาษาอังกฤษ</t>
  </si>
  <si>
    <t>นายสิทธิชัย ชีวโรรส</t>
  </si>
  <si>
    <t>สถานการณ์และกระบวนการเข้าสู่การค้าประเวณีในพื้นที่อำเภอเมืองสุราษฎร์ธานี จังหวัดสุราษฎร์ธานี</t>
  </si>
  <si>
    <t>นายณัฐดนัย พยัฆพันธ์</t>
  </si>
  <si>
    <t>การถ่ายทอดภูมิปัญญาทางวัฒนธรรม ด้านหัตถกรรม ผลิตภัณฑ์จักสานกระจูดบ้านห้วยลึก จังหวัดสุราษฎร์ธานี</t>
  </si>
  <si>
    <t>ดร.ปิยตา สุนทรปิยะพันธ์</t>
  </si>
  <si>
    <t>การพัฒนาผลสัมฤทธิ์การเรียนรู้ตามมมาตรฐานการศึกษาระหว่างประเทศ (IES) ทักษะทางวิชาชีพบัญชี โดยใช้การเรียนรู้แบบร่วมมือ STAD ในรายวิชาการบัญชีภาษีอากร</t>
  </si>
  <si>
    <t>การตรวจวัดและการประเมินกัมมันตภาพรังสีธรรมชาติ ในตัวอย่างผิวดิน ในอำเภอพนมจังหวัดสุราษฎร์ธานี</t>
  </si>
  <si>
    <t>นางสิริพร อังกูรรัตน์ อุยสุย</t>
  </si>
  <si>
    <t>การผลิตเอทานอลจากกากกาแฟ</t>
  </si>
  <si>
    <t>ดร.กนกรัตน์ ใสสอาด</t>
  </si>
  <si>
    <t>การพัฒนาผลิตภัณฑ์กะละแมผลสำเร็จรูป</t>
  </si>
  <si>
    <t>การพัฒนาผลิตภัณฑ์ขนมปังข้าวกล้องไขมันต่ำ</t>
  </si>
  <si>
    <t>ทุ่นเก็บน้ำมันในบ่อน้ำเสีย</t>
  </si>
  <si>
    <t>การผลิตไข่ขาวผงจากไข่ขาวเค็มดิบสำหรับผลิตภัณฑ์เมอแรงค์</t>
  </si>
  <si>
    <t>การพัฒนากระบวนการผลิตและการทดสอบการยอมรับ ผลิตภัณฑ์ขนมขบเคี้ยวรสสมุนไพร : กรณีศึกษาขนมกรุบ</t>
  </si>
  <si>
    <t>ดร.ชลิดา เลื่อมในสุข</t>
  </si>
  <si>
    <t>การพัฒนาแผ่นเส้นใยอัดจากทลายปาล์มน้ำมันผสมเส้นใยมะพร้าว</t>
  </si>
  <si>
    <t>งานวิจัยหรืองานสร้างสรรค์ที่นำไปใช้ประโยชน์ด้านการเรียนการสอน ประจำปีงบประมาณ พ.ศ. 2562</t>
  </si>
  <si>
    <t>นางสาวกนกวรรณ แก้วเกาะสะบ้า</t>
  </si>
  <si>
    <t>นายมนัสชัย รัตนบุรี</t>
  </si>
  <si>
    <t>ดร.ธณิศา สุขขารมย์</t>
  </si>
  <si>
    <t>นางรัชกร ฮ่งกุล</t>
  </si>
  <si>
    <t>นางสาววัศรนันทน์ ชูทัพ</t>
  </si>
  <si>
    <t>ดร.นิภาภรณ์ มีพันธุ์</t>
  </si>
  <si>
    <t>ผศ.ดร.วัฒนา รัตนพรหม</t>
  </si>
  <si>
    <t xml:space="preserve">นางสาวเกสสิณี ตรีพงศ์พันธุ์  </t>
  </si>
  <si>
    <t>ดร.บรรณรักษ์ คุ้มรักษา</t>
  </si>
  <si>
    <t xml:space="preserve">นายธนาวิทย์ บัวฝ้าย  </t>
  </si>
  <si>
    <t>นางวีณา จิรัตฐิวรุตม์กุล ชัยสาร</t>
  </si>
  <si>
    <t>การพัฒนาทักษะกระบวนการทางวิทยาศาสตร์ด้วยการสอนโดยใช้วิจัยเป็นฐาน เรื่อง สมบัติของดิน สำหรับนักเรียนชั้นประถมศึกษาปีที่ 2 โรงเรียนเทศบาลแห่งหนึ่งในจังหวัดสุราษฎร์ธานี</t>
  </si>
  <si>
    <t xml:space="preserve">การพัฒนาระบบสารสนเทศเพื่อส่งเสริมการท่องเที่ยวในพื้นที่ อ่าวบ้านดอน จังหวัดสุราษฎร์ธานี โดยการมีส่วนร่วมของชุมชน </t>
  </si>
  <si>
    <t>ราชภัฏสุราษฎร์ธานี ปีที่ 6 ฉบับที่ 1</t>
  </si>
  <si>
    <t xml:space="preserve">ชาวไทยเชื้อสายเวียดนาม : พลวัตการเปลี่ยนผ่านทางสังคมในเมืองสุราษฎร์ธานี </t>
  </si>
  <si>
    <t>ราชภัฏสุราษฎร์ธานี ปีที่ 6 ฉบับที่ 1 มกราคม-มิถุนายน 2562</t>
  </si>
  <si>
    <t xml:space="preserve">โครงงานศิลปศึกษา : ความบันดาลใจจากภูมิลำเนา สู่ งานศิลป์ในอัตลักษณ์สังคมปักษ์ใต้ </t>
  </si>
  <si>
    <t xml:space="preserve">การพัฒนารูปแบบการใช้บริการหนังสือธรรมะของผู้สูงอายุในเขตอำเภอเมืองสุราษฎร์ธานี จังหวัดสุราษฎร์ธานี </t>
  </si>
  <si>
    <t>นาคบุตรปริทรรศน์ ปีที่ 11 ฉบับที่ 1 มกราคม-เมษายน 2562</t>
  </si>
  <si>
    <r>
      <t>ประสิทธิภาพของเม็ดเกลือเคลือบสารสกัดข่า(</t>
    </r>
    <r>
      <rPr>
        <sz val="11"/>
        <color theme="1"/>
        <rFont val="Calibri"/>
        <family val="2"/>
      </rPr>
      <t xml:space="preserve">Alpinia galanga) </t>
    </r>
    <r>
      <rPr>
        <sz val="14"/>
        <color theme="1"/>
        <rFont val="Cordia New"/>
        <family val="2"/>
      </rPr>
      <t xml:space="preserve">ในการกำจัดลูกน้ำยุงลาย </t>
    </r>
  </si>
  <si>
    <t>การแพทย์และวิทยาศาสตร์สุขภาพ ปีที่ 26 ฉบับที่ 1 (เมษายน 2019)</t>
  </si>
  <si>
    <t xml:space="preserve">การรับรู้ของผู้สูงอายุในจังหวัดสุราษฎร์ธานี : บทเรียนจากโรงเรียนผู้สูงอายุ </t>
  </si>
  <si>
    <t>มนุษย์และสังคมศาสตร์ มหาวิทยาลัยราชภัฏสุราษฎร์ธานี ปีที่ 11 ฉบับที่ 1 มกราคม-เมษายน 2562</t>
  </si>
  <si>
    <r>
      <t xml:space="preserve">จากบทเพลง </t>
    </r>
    <r>
      <rPr>
        <sz val="11"/>
        <color theme="1"/>
        <rFont val="Calibri"/>
        <family val="2"/>
      </rPr>
      <t>“</t>
    </r>
    <r>
      <rPr>
        <sz val="14"/>
        <color theme="1"/>
        <rFont val="Cordia New"/>
        <family val="2"/>
      </rPr>
      <t>แต่ก่อน</t>
    </r>
    <r>
      <rPr>
        <sz val="11"/>
        <color theme="1"/>
        <rFont val="Calibri"/>
        <family val="2"/>
      </rPr>
      <t xml:space="preserve">” </t>
    </r>
    <r>
      <rPr>
        <sz val="14"/>
        <color theme="1"/>
        <rFont val="Cordia New"/>
        <family val="2"/>
      </rPr>
      <t xml:space="preserve">ถึงวรรณกรรม </t>
    </r>
    <r>
      <rPr>
        <sz val="11"/>
        <color theme="1"/>
        <rFont val="Calibri"/>
        <family val="2"/>
      </rPr>
      <t>“</t>
    </r>
    <r>
      <rPr>
        <sz val="14"/>
        <color theme="1"/>
        <rFont val="Cordia New"/>
        <family val="2"/>
      </rPr>
      <t>เรื่องจากคุณปู่</t>
    </r>
    <r>
      <rPr>
        <sz val="11"/>
        <color theme="1"/>
        <rFont val="Calibri"/>
        <family val="2"/>
      </rPr>
      <t xml:space="preserve">” </t>
    </r>
    <r>
      <rPr>
        <sz val="14"/>
        <color theme="1"/>
        <rFont val="Cordia New"/>
        <family val="2"/>
      </rPr>
      <t xml:space="preserve">กลวิธีทางวรรณศิลป์กับการบอกเล่าเรื่องราวปักษ์ใต้ </t>
    </r>
  </si>
  <si>
    <t>สารอาศรมวัฒนธรรมวลัยลักษณ์ มหาวิทยาลัยวลัยลักษณ์</t>
  </si>
  <si>
    <t xml:space="preserve">Yield and Some Nutritional Elements of Pleurotus  sajor – caju Cultivated with Golden Apple Snail Supplement </t>
  </si>
  <si>
    <r>
      <t xml:space="preserve"> </t>
    </r>
    <r>
      <rPr>
        <sz val="11"/>
        <color theme="1"/>
        <rFont val="Calibri"/>
        <family val="2"/>
      </rPr>
      <t>Naresuan University Journal : Science and</t>
    </r>
  </si>
  <si>
    <t xml:space="preserve">Failuer of Research-Based Learning Implementation In Basic Education </t>
  </si>
  <si>
    <r>
      <t xml:space="preserve"> </t>
    </r>
    <r>
      <rPr>
        <sz val="11"/>
        <color theme="1"/>
        <rFont val="Calibri"/>
        <family val="2"/>
      </rPr>
      <t xml:space="preserve">International Education Studies Studies </t>
    </r>
    <r>
      <rPr>
        <sz val="14"/>
        <color theme="1"/>
        <rFont val="Cordia New"/>
        <family val="2"/>
      </rPr>
      <t>ปีที่ 12 ฉบับที่ 4 (2019)</t>
    </r>
  </si>
  <si>
    <t xml:space="preserve">วามหลากชนิดของชันโรงในจังหวัดสุราษฎร์ธานี </t>
  </si>
  <si>
    <t>วิทยาศาสตร์ มข. ปีที่ 47 ฉบับที่ 1 (มกราคม-มีนาคม 2562)</t>
  </si>
  <si>
    <t xml:space="preserve">กลยุทธ์ในการบริการที่ส่งผลต่อการตัดสินใจของนักศึกษา มหาวิทยาลัยเขตภาคใต้ตอนบน ในการเลือกใช้บริการสายการบินต้นทุนต่ำ </t>
  </si>
  <si>
    <t>ช่อพะยอม ปีที่ 30 ฉบับที่ 1 มกราคม-พฤษภาคม 2562</t>
  </si>
  <si>
    <t xml:space="preserve">วิเคราะห์ปัญหาสถานะทางกฎหมายภายใต้บทบัญญัติ รัฐธรรมนูญแห่งราชอาณาจักรไทย พุทธศักราช 2560 </t>
  </si>
  <si>
    <t xml:space="preserve"> ศาลรัฐธรรมนูญ ปีที่ 20 เล่มที่ 60 เดือนกันยายน-ธันวาคม พ.ศ. 2561</t>
  </si>
  <si>
    <r>
      <t xml:space="preserve">ความสัมพันธ์ระหว่างมิติวัฒนธรรม </t>
    </r>
    <r>
      <rPr>
        <sz val="11"/>
        <color theme="1"/>
        <rFont val="Calibri"/>
        <family val="2"/>
      </rPr>
      <t xml:space="preserve">Geert Hofstede </t>
    </r>
    <r>
      <rPr>
        <sz val="14"/>
        <color theme="1"/>
        <rFont val="Cordia New"/>
        <family val="2"/>
      </rPr>
      <t xml:space="preserve">กับการตีความหมายของป้ายสื่อความหมายด้านการท่องเที่ยว </t>
    </r>
  </si>
  <si>
    <t xml:space="preserve"> สมรรถนะการข้ามวัฒนธรรมของนักศึกษาวิทยาลัยนานาชาติการท่องเที่ยว  </t>
  </si>
  <si>
    <t xml:space="preserve">พฤติกรรมการเลือกที่พักแรมของนักท่องเที่ยวชาวไทยในอำเภอเมือง จังหวัดสุราษฎร์ธานี </t>
  </si>
  <si>
    <t>วิชาการ มหาวิทยาลัยราชภัฏกาญจนบุรี ปีที่ 8 ฉบับที่ 1 มกราคม-มิถุนายน 2562</t>
  </si>
  <si>
    <t xml:space="preserve"> การพัฒนาที่พักสำหรับการท่องเที่ยวเชิงนิเวศชุมชน ตำบลบ้านส้อง อำเภอเวียงสระ จังหวัดสุราษฎร์ธานี </t>
  </si>
  <si>
    <r>
      <t xml:space="preserve">ผลการใช้แบคทีเรียแลคติกต่อความต้านทานเชื้อ </t>
    </r>
    <r>
      <rPr>
        <sz val="11"/>
        <color theme="1"/>
        <rFont val="Calibri"/>
        <family val="2"/>
      </rPr>
      <t xml:space="preserve">Streptococcus sp. </t>
    </r>
    <r>
      <rPr>
        <sz val="14"/>
        <color theme="1"/>
        <rFont val="Cordia New"/>
        <family val="2"/>
      </rPr>
      <t xml:space="preserve">ในปลานิล </t>
    </r>
  </si>
  <si>
    <t>วิจัยเทคโนโลยีทางการประมง ปีที่ 13 ฉบับที่ 1 มกราคม-มิถุนายน 2562</t>
  </si>
  <si>
    <t>วารสารหน่วยวิจัยวิทยาศาสตร์ เทคโนโลยี และสิ่งแวดล้อมเพื่อการเรียนรู้ ปีที่ 10 ฉบับที่ 1 (2562)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</si>
</sst>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87" formatCode="_-* #,##0_-;\-* #,##0_-;_-* &quot;-&quot;??_-;_-@_-"/>
    <numFmt numFmtId="188" formatCode="[$-107041E]d\ mmm\ yy;@"/>
    <numFmt numFmtId="189" formatCode="_(* #,##0_);_(* \(#,##0\);_(* &quot;-&quot;??_);_(@_)"/>
    <numFmt numFmtId="190" formatCode="[$-101041E]d\ mmmm\ yyyy;@"/>
    <numFmt numFmtId="191" formatCode="0.0"/>
    <numFmt numFmtId="192" formatCode="[$-107041E]d\ mmmm\ yyyy;@"/>
    <numFmt numFmtId="193" formatCode="[$-F800]dddd\,\ mmmm\ dd\,\ yyyy"/>
  </numFmts>
  <fonts count="47">
    <font>
      <sz val="11"/>
      <color theme="1"/>
      <name val="Tahoma"/>
      <family val="2"/>
      <charset val="222"/>
      <scheme val="minor"/>
    </font>
    <font>
      <sz val="20"/>
      <name val="TH SarabunPSK"/>
      <family val="2"/>
    </font>
    <font>
      <b/>
      <sz val="20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scheme val="minor"/>
    </font>
    <font>
      <b/>
      <sz val="20"/>
      <color theme="1"/>
      <name val="TH SarabunPSK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6"/>
      <color theme="0"/>
      <name val="TH SarabunPSK"/>
      <family val="2"/>
    </font>
    <font>
      <sz val="20"/>
      <color theme="1"/>
      <name val="TH SarabunPSK"/>
      <family val="2"/>
    </font>
    <font>
      <sz val="16"/>
      <color rgb="FF000000"/>
      <name val="TH SarabunPSK"/>
      <family val="2"/>
    </font>
    <font>
      <sz val="20"/>
      <color theme="0"/>
      <name val="TH SarabunPSK"/>
      <family val="2"/>
    </font>
    <font>
      <b/>
      <sz val="20"/>
      <color rgb="FFFF0000"/>
      <name val="TH SarabunPSK"/>
      <family val="2"/>
    </font>
    <font>
      <b/>
      <sz val="16"/>
      <color rgb="FF000000"/>
      <name val="TH SarabunPSK"/>
      <family val="2"/>
    </font>
    <font>
      <sz val="16"/>
      <color theme="1"/>
      <name val="Tahoma"/>
      <family val="2"/>
      <charset val="222"/>
      <scheme val="minor"/>
    </font>
    <font>
      <sz val="15"/>
      <color theme="1"/>
      <name val="TH SarabunPSK"/>
      <family val="2"/>
    </font>
    <font>
      <b/>
      <sz val="18"/>
      <color theme="1"/>
      <name val="TH SarabunPSK"/>
      <family val="2"/>
    </font>
    <font>
      <sz val="16"/>
      <color rgb="FFFF0000"/>
      <name val="TH SarabunPSK"/>
      <family val="2"/>
    </font>
    <font>
      <b/>
      <sz val="26"/>
      <color theme="1"/>
      <name val="TH SarabunPSK"/>
      <family val="2"/>
    </font>
    <font>
      <b/>
      <sz val="20"/>
      <color theme="1"/>
      <name val="TH SarabunIT๙"/>
      <family val="2"/>
    </font>
    <font>
      <b/>
      <sz val="12"/>
      <color theme="1"/>
      <name val="TH SarabunPSK"/>
      <family val="2"/>
    </font>
    <font>
      <sz val="18"/>
      <color theme="1"/>
      <name val="TH SarabunPSK"/>
      <family val="2"/>
    </font>
    <font>
      <b/>
      <sz val="20"/>
      <color theme="0"/>
      <name val="TH SarabunPSK"/>
      <family val="2"/>
    </font>
    <font>
      <b/>
      <sz val="22"/>
      <color theme="1"/>
      <name val="TH SarabunPSK"/>
      <family val="2"/>
    </font>
    <font>
      <b/>
      <sz val="14"/>
      <color theme="1"/>
      <name val="TH SarabunPSK"/>
      <family val="2"/>
    </font>
    <font>
      <b/>
      <sz val="15.5"/>
      <color theme="1"/>
      <name val="TH SarabunPSK"/>
      <family val="2"/>
    </font>
    <font>
      <sz val="15.5"/>
      <color theme="1"/>
      <name val="TH SarabunPSK"/>
      <family val="2"/>
    </font>
    <font>
      <sz val="15.5"/>
      <color rgb="FFFF0000"/>
      <name val="TH SarabunPSK"/>
      <family val="2"/>
    </font>
    <font>
      <b/>
      <sz val="16"/>
      <color rgb="FFFF0000"/>
      <name val="TH SarabunPSK"/>
      <family val="2"/>
    </font>
    <font>
      <b/>
      <sz val="15"/>
      <color theme="1"/>
      <name val="TH SarabunPSK"/>
      <family val="2"/>
    </font>
    <font>
      <b/>
      <sz val="15"/>
      <color rgb="FF0000CC"/>
      <name val="TH SarabunPSK"/>
      <family val="2"/>
    </font>
    <font>
      <sz val="15"/>
      <color rgb="FFFF0000"/>
      <name val="TH SarabunPSK"/>
      <family val="2"/>
    </font>
    <font>
      <b/>
      <sz val="15"/>
      <color rgb="FFFF0000"/>
      <name val="TH SarabunPSK"/>
      <family val="2"/>
    </font>
    <font>
      <sz val="14"/>
      <name val="TH SarabunPSK"/>
      <family val="2"/>
    </font>
    <font>
      <b/>
      <sz val="16"/>
      <color theme="0"/>
      <name val="TH SarabunPSK"/>
      <family val="2"/>
    </font>
    <font>
      <b/>
      <sz val="14"/>
      <name val="TH SarabunPSK"/>
      <family val="2"/>
    </font>
    <font>
      <sz val="14"/>
      <color theme="1"/>
      <name val="TH SarabunPSK"/>
      <family val="2"/>
    </font>
    <font>
      <b/>
      <sz val="26"/>
      <name val="TH SarabunPSK"/>
      <family val="2"/>
    </font>
    <font>
      <b/>
      <sz val="18"/>
      <color theme="1"/>
      <name val="TH SarabunIT๙"/>
      <family val="2"/>
    </font>
    <font>
      <b/>
      <sz val="22"/>
      <color theme="1"/>
      <name val="TH SarabunIT๙"/>
      <family val="2"/>
    </font>
    <font>
      <sz val="14"/>
      <color rgb="FF000000"/>
      <name val="TH SarabunPSK"/>
      <family val="2"/>
    </font>
    <font>
      <i/>
      <sz val="14"/>
      <color theme="1"/>
      <name val="TH SarabunPSK"/>
      <family val="2"/>
    </font>
    <font>
      <sz val="11"/>
      <color theme="1"/>
      <name val="TH SarabunPSK"/>
      <family val="2"/>
    </font>
    <font>
      <sz val="11"/>
      <color theme="1"/>
      <name val="Calibri"/>
      <family val="2"/>
    </font>
    <font>
      <sz val="14"/>
      <color theme="1"/>
      <name val="Cordia New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gray125">
        <bgColor rgb="FFD9D9D9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0" fontId="6" fillId="0" borderId="0"/>
  </cellStyleXfs>
  <cellXfs count="433">
    <xf numFmtId="0" fontId="0" fillId="0" borderId="0" xfId="0"/>
    <xf numFmtId="0" fontId="2" fillId="0" borderId="1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vertical="top"/>
    </xf>
    <xf numFmtId="0" fontId="8" fillId="0" borderId="2" xfId="0" applyFont="1" applyFill="1" applyBorder="1" applyAlignment="1">
      <alignment vertical="top"/>
    </xf>
    <xf numFmtId="0" fontId="8" fillId="0" borderId="1" xfId="0" applyFont="1" applyFill="1" applyBorder="1" applyAlignment="1">
      <alignment vertical="top"/>
    </xf>
    <xf numFmtId="0" fontId="9" fillId="0" borderId="1" xfId="0" applyFont="1" applyBorder="1"/>
    <xf numFmtId="0" fontId="8" fillId="0" borderId="1" xfId="0" applyFont="1" applyFill="1" applyBorder="1" applyAlignment="1">
      <alignment horizontal="left" vertical="top"/>
    </xf>
    <xf numFmtId="0" fontId="9" fillId="0" borderId="1" xfId="0" applyFont="1" applyFill="1" applyBorder="1" applyAlignment="1">
      <alignment horizontal="left" vertical="top"/>
    </xf>
    <xf numFmtId="0" fontId="9" fillId="0" borderId="1" xfId="0" applyFont="1" applyFill="1" applyBorder="1" applyAlignment="1">
      <alignment vertical="top"/>
    </xf>
    <xf numFmtId="187" fontId="8" fillId="0" borderId="1" xfId="1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 applyProtection="1">
      <alignment horizontal="center" vertical="center" shrinkToFit="1"/>
    </xf>
    <xf numFmtId="0" fontId="3" fillId="0" borderId="1" xfId="0" applyFont="1" applyFill="1" applyBorder="1" applyAlignment="1" applyProtection="1">
      <alignment horizontal="center" vertical="top" shrinkToFit="1"/>
    </xf>
    <xf numFmtId="188" fontId="4" fillId="0" borderId="1" xfId="0" applyNumberFormat="1" applyFont="1" applyFill="1" applyBorder="1" applyAlignment="1" applyProtection="1">
      <alignment horizontal="center" vertical="center" shrinkToFit="1"/>
    </xf>
    <xf numFmtId="0" fontId="3" fillId="0" borderId="1" xfId="0" applyFont="1" applyFill="1" applyBorder="1" applyAlignment="1">
      <alignment horizontal="center" vertical="top" shrinkToFit="1"/>
    </xf>
    <xf numFmtId="0" fontId="4" fillId="0" borderId="1" xfId="0" applyFont="1" applyFill="1" applyBorder="1" applyAlignment="1" applyProtection="1">
      <alignment horizontal="center" vertical="center" wrapText="1" shrinkToFit="1"/>
    </xf>
    <xf numFmtId="0" fontId="8" fillId="0" borderId="1" xfId="0" applyFont="1" applyBorder="1" applyAlignment="1">
      <alignment horizontal="left" vertical="top"/>
    </xf>
    <xf numFmtId="0" fontId="9" fillId="0" borderId="1" xfId="0" applyFont="1" applyBorder="1" applyAlignment="1">
      <alignment vertical="top"/>
    </xf>
    <xf numFmtId="0" fontId="9" fillId="2" borderId="1" xfId="0" applyFont="1" applyFill="1" applyBorder="1" applyAlignment="1">
      <alignment vertical="top"/>
    </xf>
    <xf numFmtId="0" fontId="9" fillId="0" borderId="0" xfId="0" applyFont="1" applyAlignment="1">
      <alignment vertical="top"/>
    </xf>
    <xf numFmtId="0" fontId="3" fillId="0" borderId="1" xfId="0" applyFont="1" applyFill="1" applyBorder="1" applyAlignment="1" applyProtection="1">
      <alignment vertical="top" shrinkToFit="1"/>
    </xf>
    <xf numFmtId="0" fontId="3" fillId="0" borderId="1" xfId="0" applyFont="1" applyFill="1" applyBorder="1" applyAlignment="1">
      <alignment vertical="top" shrinkToFit="1"/>
    </xf>
    <xf numFmtId="188" fontId="3" fillId="0" borderId="1" xfId="0" applyNumberFormat="1" applyFont="1" applyFill="1" applyBorder="1" applyAlignment="1">
      <alignment horizontal="right" vertical="top" shrinkToFit="1"/>
    </xf>
    <xf numFmtId="188" fontId="3" fillId="0" borderId="1" xfId="0" applyNumberFormat="1" applyFont="1" applyFill="1" applyBorder="1" applyAlignment="1" applyProtection="1">
      <alignment horizontal="right" vertical="top" shrinkToFit="1"/>
    </xf>
    <xf numFmtId="0" fontId="3" fillId="0" borderId="1" xfId="0" applyFont="1" applyFill="1" applyBorder="1" applyAlignment="1">
      <alignment horizontal="center" vertical="top"/>
    </xf>
    <xf numFmtId="0" fontId="3" fillId="0" borderId="1" xfId="0" applyFont="1" applyFill="1" applyBorder="1" applyAlignment="1" applyProtection="1">
      <alignment horizontal="left" vertical="top" wrapText="1" shrinkToFit="1"/>
    </xf>
    <xf numFmtId="0" fontId="3" fillId="0" borderId="1" xfId="0" applyFont="1" applyFill="1" applyBorder="1" applyAlignment="1">
      <alignment horizontal="left" vertical="top" wrapText="1" shrinkToFit="1"/>
    </xf>
    <xf numFmtId="0" fontId="3" fillId="0" borderId="1" xfId="0" applyFont="1" applyFill="1" applyBorder="1" applyAlignment="1">
      <alignment horizontal="left" vertical="top" shrinkToFit="1"/>
    </xf>
    <xf numFmtId="0" fontId="9" fillId="0" borderId="1" xfId="0" applyFont="1" applyFill="1" applyBorder="1" applyAlignment="1">
      <alignment horizontal="center" vertical="top"/>
    </xf>
    <xf numFmtId="0" fontId="9" fillId="2" borderId="1" xfId="0" applyFont="1" applyFill="1" applyBorder="1" applyAlignment="1">
      <alignment horizontal="center" vertical="top"/>
    </xf>
    <xf numFmtId="189" fontId="3" fillId="0" borderId="1" xfId="1" applyNumberFormat="1" applyFont="1" applyFill="1" applyBorder="1" applyAlignment="1" applyProtection="1">
      <alignment horizontal="center" vertical="top" shrinkToFit="1"/>
    </xf>
    <xf numFmtId="0" fontId="3" fillId="0" borderId="1" xfId="0" applyFont="1" applyFill="1" applyBorder="1" applyAlignment="1" applyProtection="1">
      <alignment horizontal="left" vertical="top" shrinkToFit="1"/>
    </xf>
    <xf numFmtId="0" fontId="3" fillId="0" borderId="1" xfId="0" applyNumberFormat="1" applyFont="1" applyFill="1" applyBorder="1" applyAlignment="1">
      <alignment vertical="top" shrinkToFit="1"/>
    </xf>
    <xf numFmtId="0" fontId="9" fillId="0" borderId="1" xfId="0" applyFont="1" applyFill="1" applyBorder="1" applyAlignment="1">
      <alignment horizontal="center" vertical="top" shrinkToFit="1"/>
    </xf>
    <xf numFmtId="188" fontId="3" fillId="0" borderId="1" xfId="0" applyNumberFormat="1" applyFont="1" applyFill="1" applyBorder="1" applyAlignment="1">
      <alignment vertical="top" shrinkToFit="1"/>
    </xf>
    <xf numFmtId="189" fontId="3" fillId="0" borderId="1" xfId="1" applyNumberFormat="1" applyFont="1" applyFill="1" applyBorder="1" applyAlignment="1">
      <alignment horizontal="center" vertical="top" shrinkToFit="1"/>
    </xf>
    <xf numFmtId="0" fontId="9" fillId="0" borderId="0" xfId="0" applyFont="1" applyAlignment="1">
      <alignment horizontal="center" vertical="top"/>
    </xf>
    <xf numFmtId="0" fontId="9" fillId="0" borderId="0" xfId="0" applyFont="1" applyAlignment="1">
      <alignment vertical="top" wrapText="1"/>
    </xf>
    <xf numFmtId="0" fontId="9" fillId="2" borderId="0" xfId="0" applyFont="1" applyFill="1" applyAlignment="1">
      <alignment vertical="top"/>
    </xf>
    <xf numFmtId="0" fontId="8" fillId="0" borderId="0" xfId="0" applyFont="1" applyAlignment="1">
      <alignment vertical="center"/>
    </xf>
    <xf numFmtId="0" fontId="3" fillId="0" borderId="1" xfId="2" applyFont="1" applyFill="1" applyBorder="1" applyAlignment="1" applyProtection="1">
      <alignment horizontal="left" vertical="top" shrinkToFit="1"/>
    </xf>
    <xf numFmtId="0" fontId="8" fillId="0" borderId="1" xfId="0" applyFont="1" applyFill="1" applyBorder="1" applyAlignment="1">
      <alignment horizontal="center" vertical="top" wrapText="1" shrinkToFit="1"/>
    </xf>
    <xf numFmtId="0" fontId="8" fillId="2" borderId="1" xfId="0" applyFont="1" applyFill="1" applyBorder="1" applyAlignment="1">
      <alignment horizontal="center" vertical="top" wrapText="1" shrinkToFit="1"/>
    </xf>
    <xf numFmtId="0" fontId="12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0" fontId="9" fillId="0" borderId="1" xfId="0" applyFont="1" applyBorder="1" applyAlignment="1">
      <alignment horizontal="center" vertical="top"/>
    </xf>
    <xf numFmtId="3" fontId="12" fillId="0" borderId="1" xfId="0" applyNumberFormat="1" applyFont="1" applyFill="1" applyBorder="1" applyAlignment="1">
      <alignment horizontal="right" vertical="top"/>
    </xf>
    <xf numFmtId="0" fontId="0" fillId="0" borderId="1" xfId="0" applyBorder="1"/>
    <xf numFmtId="0" fontId="2" fillId="0" borderId="6" xfId="0" applyFont="1" applyFill="1" applyBorder="1" applyAlignment="1">
      <alignment horizontal="center" vertical="top" wrapText="1"/>
    </xf>
    <xf numFmtId="0" fontId="9" fillId="0" borderId="0" xfId="0" applyFont="1" applyFill="1" applyAlignment="1">
      <alignment vertical="top"/>
    </xf>
    <xf numFmtId="1" fontId="11" fillId="0" borderId="0" xfId="0" applyNumberFormat="1" applyFont="1" applyFill="1" applyBorder="1" applyAlignment="1">
      <alignment horizontal="center" vertical="top"/>
    </xf>
    <xf numFmtId="2" fontId="11" fillId="0" borderId="0" xfId="0" applyNumberFormat="1" applyFont="1" applyFill="1" applyBorder="1" applyAlignment="1">
      <alignment horizontal="center" vertical="top"/>
    </xf>
    <xf numFmtId="2" fontId="7" fillId="0" borderId="0" xfId="0" applyNumberFormat="1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 vertical="top"/>
    </xf>
    <xf numFmtId="0" fontId="7" fillId="0" borderId="0" xfId="0" applyFont="1" applyFill="1" applyAlignment="1">
      <alignment vertical="top"/>
    </xf>
    <xf numFmtId="2" fontId="7" fillId="0" borderId="1" xfId="0" applyNumberFormat="1" applyFont="1" applyFill="1" applyBorder="1" applyAlignment="1">
      <alignment horizontal="center" vertical="top"/>
    </xf>
    <xf numFmtId="187" fontId="11" fillId="0" borderId="1" xfId="1" applyNumberFormat="1" applyFont="1" applyFill="1" applyBorder="1" applyAlignment="1">
      <alignment horizontal="center" vertical="top"/>
    </xf>
    <xf numFmtId="1" fontId="7" fillId="0" borderId="1" xfId="0" applyNumberFormat="1" applyFont="1" applyFill="1" applyBorder="1" applyAlignment="1">
      <alignment horizontal="center" vertical="top"/>
    </xf>
    <xf numFmtId="2" fontId="11" fillId="0" borderId="1" xfId="0" applyNumberFormat="1" applyFont="1" applyFill="1" applyBorder="1" applyAlignment="1">
      <alignment horizontal="center"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center" vertical="top"/>
    </xf>
    <xf numFmtId="0" fontId="9" fillId="0" borderId="1" xfId="0" applyFont="1" applyFill="1" applyBorder="1" applyAlignment="1">
      <alignment horizontal="left" vertical="top" wrapText="1"/>
    </xf>
    <xf numFmtId="0" fontId="9" fillId="0" borderId="6" xfId="0" applyFont="1" applyFill="1" applyBorder="1" applyAlignment="1">
      <alignment horizontal="left" vertical="top" wrapText="1"/>
    </xf>
    <xf numFmtId="0" fontId="16" fillId="0" borderId="0" xfId="0" applyFont="1" applyAlignment="1">
      <alignment horizontal="left" vertical="top"/>
    </xf>
    <xf numFmtId="0" fontId="17" fillId="0" borderId="1" xfId="0" applyFont="1" applyFill="1" applyBorder="1" applyAlignment="1">
      <alignment horizontal="left" vertical="top" wrapText="1"/>
    </xf>
    <xf numFmtId="0" fontId="8" fillId="0" borderId="1" xfId="0" applyFont="1" applyBorder="1"/>
    <xf numFmtId="0" fontId="8" fillId="0" borderId="0" xfId="0" applyFont="1" applyAlignment="1">
      <alignment vertical="top"/>
    </xf>
    <xf numFmtId="0" fontId="9" fillId="0" borderId="0" xfId="0" applyFont="1" applyFill="1" applyAlignment="1">
      <alignment horizontal="center" vertical="top"/>
    </xf>
    <xf numFmtId="0" fontId="8" fillId="0" borderId="0" xfId="0" applyFont="1"/>
    <xf numFmtId="0" fontId="8" fillId="0" borderId="0" xfId="0" applyFont="1" applyFill="1" applyBorder="1" applyAlignment="1">
      <alignment vertical="top"/>
    </xf>
    <xf numFmtId="187" fontId="7" fillId="0" borderId="1" xfId="1" applyNumberFormat="1" applyFont="1" applyFill="1" applyBorder="1" applyAlignment="1">
      <alignment horizontal="center" vertical="top"/>
    </xf>
    <xf numFmtId="43" fontId="11" fillId="0" borderId="4" xfId="1" applyNumberFormat="1" applyFont="1" applyFill="1" applyBorder="1" applyAlignment="1">
      <alignment horizontal="center" vertical="top"/>
    </xf>
    <xf numFmtId="43" fontId="7" fillId="0" borderId="4" xfId="1" applyNumberFormat="1" applyFont="1" applyFill="1" applyBorder="1" applyAlignment="1">
      <alignment horizontal="center" vertical="top"/>
    </xf>
    <xf numFmtId="1" fontId="7" fillId="0" borderId="1" xfId="0" applyNumberFormat="1" applyFont="1" applyFill="1" applyBorder="1" applyAlignment="1" applyProtection="1">
      <alignment horizontal="center" vertical="top"/>
    </xf>
    <xf numFmtId="0" fontId="7" fillId="0" borderId="0" xfId="0" applyFont="1" applyFill="1" applyBorder="1" applyAlignment="1">
      <alignment horizontal="left" vertical="top" wrapText="1"/>
    </xf>
    <xf numFmtId="2" fontId="7" fillId="0" borderId="1" xfId="0" applyNumberFormat="1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left" vertical="top"/>
    </xf>
    <xf numFmtId="0" fontId="12" fillId="0" borderId="1" xfId="0" applyFont="1" applyFill="1" applyBorder="1" applyAlignment="1">
      <alignment horizontal="left" vertical="top"/>
    </xf>
    <xf numFmtId="0" fontId="12" fillId="0" borderId="1" xfId="0" applyFont="1" applyBorder="1" applyAlignment="1">
      <alignment vertical="top" wrapText="1"/>
    </xf>
    <xf numFmtId="0" fontId="15" fillId="0" borderId="1" xfId="0" applyFont="1" applyFill="1" applyBorder="1" applyAlignment="1">
      <alignment horizontal="center" vertical="top" wrapText="1"/>
    </xf>
    <xf numFmtId="0" fontId="9" fillId="0" borderId="4" xfId="0" applyFont="1" applyBorder="1" applyAlignment="1">
      <alignment horizontal="center" vertical="top"/>
    </xf>
    <xf numFmtId="0" fontId="12" fillId="0" borderId="1" xfId="0" applyFon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0" fontId="12" fillId="0" borderId="1" xfId="0" applyFont="1" applyFill="1" applyBorder="1" applyAlignment="1">
      <alignment horizontal="left" vertical="top" wrapText="1"/>
    </xf>
    <xf numFmtId="0" fontId="9" fillId="0" borderId="1" xfId="0" applyFont="1" applyBorder="1" applyAlignment="1">
      <alignment horizontal="left"/>
    </xf>
    <xf numFmtId="0" fontId="9" fillId="0" borderId="1" xfId="0" applyFont="1" applyBorder="1" applyAlignment="1">
      <alignment horizontal="left" vertical="top" wrapText="1"/>
    </xf>
    <xf numFmtId="0" fontId="0" fillId="0" borderId="0" xfId="0" applyAlignment="1">
      <alignment horizontal="left"/>
    </xf>
    <xf numFmtId="0" fontId="12" fillId="0" borderId="1" xfId="0" applyFont="1" applyBorder="1" applyAlignment="1">
      <alignment horizontal="left" vertical="top" wrapText="1"/>
    </xf>
    <xf numFmtId="0" fontId="19" fillId="2" borderId="0" xfId="0" applyFont="1" applyFill="1" applyAlignment="1">
      <alignment vertical="top"/>
    </xf>
    <xf numFmtId="0" fontId="9" fillId="3" borderId="1" xfId="0" applyFont="1" applyFill="1" applyBorder="1" applyAlignment="1">
      <alignment horizontal="left" vertical="top" wrapText="1"/>
    </xf>
    <xf numFmtId="0" fontId="9" fillId="3" borderId="1" xfId="0" applyFont="1" applyFill="1" applyBorder="1" applyAlignment="1">
      <alignment vertical="top" wrapText="1"/>
    </xf>
    <xf numFmtId="0" fontId="3" fillId="0" borderId="6" xfId="0" applyFont="1" applyFill="1" applyBorder="1" applyAlignment="1">
      <alignment vertical="top" wrapText="1"/>
    </xf>
    <xf numFmtId="0" fontId="12" fillId="0" borderId="6" xfId="0" applyFont="1" applyFill="1" applyBorder="1" applyAlignment="1">
      <alignment horizontal="left" vertical="top" wrapText="1"/>
    </xf>
    <xf numFmtId="0" fontId="12" fillId="0" borderId="6" xfId="0" applyFont="1" applyFill="1" applyBorder="1" applyAlignment="1">
      <alignment vertical="top" wrapText="1"/>
    </xf>
    <xf numFmtId="0" fontId="8" fillId="0" borderId="1" xfId="0" applyFont="1" applyFill="1" applyBorder="1" applyAlignment="1">
      <alignment horizontal="center" vertical="top" wrapText="1"/>
    </xf>
    <xf numFmtId="0" fontId="9" fillId="0" borderId="1" xfId="0" applyFont="1" applyBorder="1" applyAlignment="1">
      <alignment horizontal="left" vertical="top"/>
    </xf>
    <xf numFmtId="0" fontId="10" fillId="0" borderId="1" xfId="0" applyFont="1" applyBorder="1" applyAlignment="1">
      <alignment vertical="top"/>
    </xf>
    <xf numFmtId="0" fontId="8" fillId="0" borderId="1" xfId="0" applyFont="1" applyBorder="1" applyAlignment="1">
      <alignment vertical="top"/>
    </xf>
    <xf numFmtId="0" fontId="22" fillId="0" borderId="1" xfId="0" applyFont="1" applyFill="1" applyBorder="1" applyAlignment="1">
      <alignment horizontal="center" vertical="top" wrapText="1" shrinkToFit="1"/>
    </xf>
    <xf numFmtId="0" fontId="24" fillId="0" borderId="0" xfId="0" applyFont="1" applyFill="1" applyAlignment="1">
      <alignment vertical="top"/>
    </xf>
    <xf numFmtId="0" fontId="8" fillId="0" borderId="0" xfId="0" applyFont="1" applyAlignment="1">
      <alignment horizontal="center" vertical="top"/>
    </xf>
    <xf numFmtId="0" fontId="9" fillId="0" borderId="1" xfId="0" applyFont="1" applyBorder="1" applyAlignment="1">
      <alignment wrapText="1"/>
    </xf>
    <xf numFmtId="0" fontId="0" fillId="0" borderId="1" xfId="0" applyBorder="1" applyAlignment="1">
      <alignment vertical="top"/>
    </xf>
    <xf numFmtId="0" fontId="0" fillId="0" borderId="0" xfId="0" applyAlignment="1">
      <alignment horizontal="center" vertical="top"/>
    </xf>
    <xf numFmtId="0" fontId="0" fillId="0" borderId="0" xfId="0" applyAlignment="1">
      <alignment wrapText="1"/>
    </xf>
    <xf numFmtId="2" fontId="1" fillId="0" borderId="1" xfId="0" applyNumberFormat="1" applyFont="1" applyFill="1" applyBorder="1" applyAlignment="1">
      <alignment vertical="top" wrapText="1"/>
    </xf>
    <xf numFmtId="0" fontId="9" fillId="0" borderId="0" xfId="0" applyFont="1" applyBorder="1" applyAlignment="1">
      <alignment horizontal="center" vertical="top"/>
    </xf>
    <xf numFmtId="187" fontId="1" fillId="0" borderId="4" xfId="1" applyNumberFormat="1" applyFont="1" applyFill="1" applyBorder="1" applyAlignment="1">
      <alignment horizontal="center" vertical="top"/>
    </xf>
    <xf numFmtId="43" fontId="1" fillId="0" borderId="8" xfId="1" applyNumberFormat="1" applyFont="1" applyFill="1" applyBorder="1" applyAlignment="1">
      <alignment horizontal="center" vertical="top"/>
    </xf>
    <xf numFmtId="43" fontId="1" fillId="0" borderId="4" xfId="1" applyNumberFormat="1" applyFont="1" applyFill="1" applyBorder="1" applyAlignment="1">
      <alignment horizontal="center" vertical="top"/>
    </xf>
    <xf numFmtId="187" fontId="1" fillId="0" borderId="1" xfId="1" applyNumberFormat="1" applyFont="1" applyFill="1" applyBorder="1" applyAlignment="1">
      <alignment horizontal="center" vertical="top"/>
    </xf>
    <xf numFmtId="43" fontId="1" fillId="0" borderId="1" xfId="1" applyNumberFormat="1" applyFont="1" applyFill="1" applyBorder="1" applyAlignment="1">
      <alignment horizontal="center" vertical="top"/>
    </xf>
    <xf numFmtId="0" fontId="7" fillId="0" borderId="1" xfId="0" applyFont="1" applyFill="1" applyBorder="1" applyAlignment="1">
      <alignment horizontal="center" vertical="top" wrapText="1"/>
    </xf>
    <xf numFmtId="0" fontId="26" fillId="0" borderId="1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left" vertical="top"/>
    </xf>
    <xf numFmtId="0" fontId="8" fillId="0" borderId="1" xfId="0" applyFont="1" applyFill="1" applyBorder="1" applyAlignment="1">
      <alignment horizontal="center" vertical="center" wrapText="1" shrinkToFit="1"/>
    </xf>
    <xf numFmtId="0" fontId="8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/>
    </xf>
    <xf numFmtId="0" fontId="0" fillId="0" borderId="0" xfId="0" applyAlignment="1">
      <alignment horizontal="center"/>
    </xf>
    <xf numFmtId="0" fontId="9" fillId="0" borderId="1" xfId="0" applyFont="1" applyFill="1" applyBorder="1" applyAlignment="1">
      <alignment vertical="top" wrapText="1"/>
    </xf>
    <xf numFmtId="0" fontId="9" fillId="0" borderId="1" xfId="0" applyFont="1" applyBorder="1" applyAlignment="1">
      <alignment horizontal="center" vertical="top"/>
    </xf>
    <xf numFmtId="0" fontId="9" fillId="0" borderId="1" xfId="0" applyFont="1" applyBorder="1" applyAlignment="1">
      <alignment vertical="top" wrapText="1"/>
    </xf>
    <xf numFmtId="0" fontId="9" fillId="0" borderId="6" xfId="0" applyFont="1" applyFill="1" applyBorder="1" applyAlignment="1">
      <alignment vertical="top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top" wrapText="1"/>
    </xf>
    <xf numFmtId="0" fontId="9" fillId="2" borderId="1" xfId="0" applyFont="1" applyFill="1" applyBorder="1" applyAlignment="1">
      <alignment vertical="top" wrapText="1"/>
    </xf>
    <xf numFmtId="0" fontId="9" fillId="2" borderId="1" xfId="0" applyFont="1" applyFill="1" applyBorder="1"/>
    <xf numFmtId="0" fontId="12" fillId="2" borderId="1" xfId="0" applyFont="1" applyFill="1" applyBorder="1" applyAlignment="1">
      <alignment vertical="top" wrapText="1"/>
    </xf>
    <xf numFmtId="0" fontId="10" fillId="0" borderId="1" xfId="0" applyFont="1" applyBorder="1" applyAlignment="1">
      <alignment horizontal="center" vertical="top"/>
    </xf>
    <xf numFmtId="0" fontId="8" fillId="0" borderId="0" xfId="0" applyFont="1" applyFill="1" applyBorder="1" applyAlignment="1">
      <alignment horizontal="right" vertical="top"/>
    </xf>
    <xf numFmtId="187" fontId="8" fillId="0" borderId="1" xfId="1" applyNumberFormat="1" applyFont="1" applyFill="1" applyBorder="1" applyAlignment="1">
      <alignment horizontal="right" vertical="center" wrapText="1"/>
    </xf>
    <xf numFmtId="0" fontId="9" fillId="0" borderId="1" xfId="0" applyFont="1" applyBorder="1" applyAlignment="1">
      <alignment horizontal="right" vertical="top"/>
    </xf>
    <xf numFmtId="187" fontId="9" fillId="0" borderId="1" xfId="1" applyNumberFormat="1" applyFont="1" applyFill="1" applyBorder="1" applyAlignment="1">
      <alignment horizontal="right" vertical="top"/>
    </xf>
    <xf numFmtId="187" fontId="9" fillId="0" borderId="1" xfId="1" applyNumberFormat="1" applyFont="1" applyBorder="1" applyAlignment="1">
      <alignment horizontal="right" vertical="top"/>
    </xf>
    <xf numFmtId="3" fontId="9" fillId="0" borderId="1" xfId="0" applyNumberFormat="1" applyFont="1" applyBorder="1" applyAlignment="1">
      <alignment horizontal="right" vertical="top" wrapText="1"/>
    </xf>
    <xf numFmtId="187" fontId="9" fillId="2" borderId="1" xfId="1" applyNumberFormat="1" applyFont="1" applyFill="1" applyBorder="1" applyAlignment="1">
      <alignment horizontal="right" vertical="top"/>
    </xf>
    <xf numFmtId="3" fontId="9" fillId="4" borderId="1" xfId="0" applyNumberFormat="1" applyFont="1" applyFill="1" applyBorder="1" applyAlignment="1">
      <alignment horizontal="right" vertical="top" wrapText="1"/>
    </xf>
    <xf numFmtId="187" fontId="3" fillId="0" borderId="1" xfId="1" applyNumberFormat="1" applyFont="1" applyBorder="1" applyAlignment="1">
      <alignment horizontal="right" vertical="top"/>
    </xf>
    <xf numFmtId="0" fontId="0" fillId="0" borderId="0" xfId="0" applyAlignment="1">
      <alignment horizontal="right" vertical="top"/>
    </xf>
    <xf numFmtId="0" fontId="9" fillId="2" borderId="1" xfId="0" applyFont="1" applyFill="1" applyBorder="1" applyAlignment="1">
      <alignment horizontal="left" vertical="top"/>
    </xf>
    <xf numFmtId="0" fontId="9" fillId="2" borderId="1" xfId="0" applyFont="1" applyFill="1" applyBorder="1" applyAlignment="1">
      <alignment horizontal="left" vertical="top" wrapText="1"/>
    </xf>
    <xf numFmtId="187" fontId="0" fillId="0" borderId="1" xfId="1" applyNumberFormat="1" applyFont="1" applyBorder="1" applyAlignment="1">
      <alignment vertical="top"/>
    </xf>
    <xf numFmtId="187" fontId="8" fillId="0" borderId="1" xfId="1" applyNumberFormat="1" applyFont="1" applyBorder="1" applyAlignment="1">
      <alignment horizontal="center" vertical="top" wrapText="1"/>
    </xf>
    <xf numFmtId="0" fontId="28" fillId="0" borderId="1" xfId="0" applyFont="1" applyBorder="1" applyAlignment="1">
      <alignment vertical="top" wrapText="1"/>
    </xf>
    <xf numFmtId="187" fontId="30" fillId="0" borderId="1" xfId="1" applyNumberFormat="1" applyFont="1" applyBorder="1" applyAlignment="1">
      <alignment horizontal="center" vertical="top" wrapText="1"/>
    </xf>
    <xf numFmtId="43" fontId="30" fillId="0" borderId="1" xfId="1" applyNumberFormat="1" applyFont="1" applyBorder="1" applyAlignment="1">
      <alignment horizontal="center" vertical="top" wrapText="1"/>
    </xf>
    <xf numFmtId="187" fontId="0" fillId="0" borderId="0" xfId="1" applyNumberFormat="1" applyFont="1" applyAlignment="1">
      <alignment vertical="top"/>
    </xf>
    <xf numFmtId="0" fontId="31" fillId="0" borderId="1" xfId="0" applyFont="1" applyBorder="1" applyAlignment="1">
      <alignment horizontal="center" vertical="top" wrapText="1"/>
    </xf>
    <xf numFmtId="0" fontId="17" fillId="0" borderId="1" xfId="0" applyFont="1" applyBorder="1" applyAlignment="1">
      <alignment vertical="top" wrapText="1"/>
    </xf>
    <xf numFmtId="0" fontId="17" fillId="0" borderId="0" xfId="0" applyFont="1" applyAlignment="1">
      <alignment vertical="top"/>
    </xf>
    <xf numFmtId="0" fontId="17" fillId="0" borderId="1" xfId="0" applyFont="1" applyBorder="1" applyAlignment="1">
      <alignment horizontal="center" vertical="top"/>
    </xf>
    <xf numFmtId="1" fontId="17" fillId="0" borderId="1" xfId="0" applyNumberFormat="1" applyFont="1" applyBorder="1" applyAlignment="1">
      <alignment horizontal="center" vertical="top"/>
    </xf>
    <xf numFmtId="0" fontId="31" fillId="0" borderId="0" xfId="0" applyFont="1" applyAlignment="1">
      <alignment vertical="top"/>
    </xf>
    <xf numFmtId="0" fontId="17" fillId="0" borderId="0" xfId="0" applyFont="1" applyAlignment="1">
      <alignment horizontal="center" vertical="top"/>
    </xf>
    <xf numFmtId="0" fontId="34" fillId="0" borderId="1" xfId="0" applyFont="1" applyBorder="1" applyAlignment="1">
      <alignment horizontal="center" vertical="top" wrapText="1"/>
    </xf>
    <xf numFmtId="2" fontId="34" fillId="0" borderId="1" xfId="0" applyNumberFormat="1" applyFont="1" applyBorder="1" applyAlignment="1">
      <alignment horizontal="center" vertical="top" wrapText="1"/>
    </xf>
    <xf numFmtId="0" fontId="3" fillId="0" borderId="1" xfId="0" applyFont="1" applyFill="1" applyBorder="1" applyAlignment="1">
      <alignment vertical="top" wrapText="1" shrinkToFit="1"/>
    </xf>
    <xf numFmtId="0" fontId="3" fillId="0" borderId="1" xfId="0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Fill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17" fillId="0" borderId="1" xfId="0" applyFont="1" applyFill="1" applyBorder="1" applyAlignment="1">
      <alignment vertical="top" wrapText="1"/>
    </xf>
    <xf numFmtId="0" fontId="17" fillId="0" borderId="1" xfId="0" applyFont="1" applyFill="1" applyBorder="1" applyAlignment="1">
      <alignment horizontal="center" vertical="top"/>
    </xf>
    <xf numFmtId="0" fontId="9" fillId="3" borderId="6" xfId="0" applyFont="1" applyFill="1" applyBorder="1" applyAlignment="1">
      <alignment vertical="top" wrapText="1"/>
    </xf>
    <xf numFmtId="3" fontId="9" fillId="4" borderId="6" xfId="0" applyNumberFormat="1" applyFont="1" applyFill="1" applyBorder="1" applyAlignment="1">
      <alignment horizontal="right" vertical="top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top"/>
    </xf>
    <xf numFmtId="187" fontId="8" fillId="0" borderId="4" xfId="1" applyNumberFormat="1" applyFont="1" applyFill="1" applyBorder="1" applyAlignment="1">
      <alignment horizontal="center" vertical="top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 vertical="top"/>
    </xf>
    <xf numFmtId="0" fontId="20" fillId="0" borderId="0" xfId="0" applyFont="1" applyFill="1" applyAlignment="1">
      <alignment horizontal="left" vertical="top"/>
    </xf>
    <xf numFmtId="43" fontId="34" fillId="0" borderId="0" xfId="1" applyFont="1" applyAlignment="1">
      <alignment vertical="top"/>
    </xf>
    <xf numFmtId="43" fontId="34" fillId="7" borderId="0" xfId="1" applyFont="1" applyFill="1" applyAlignment="1">
      <alignment vertical="top"/>
    </xf>
    <xf numFmtId="0" fontId="9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3" fontId="15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4" fillId="0" borderId="0" xfId="0" applyFont="1" applyFill="1" applyBorder="1" applyAlignment="1">
      <alignment vertical="top"/>
    </xf>
    <xf numFmtId="0" fontId="4" fillId="0" borderId="1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vertical="top"/>
    </xf>
    <xf numFmtId="0" fontId="3" fillId="0" borderId="1" xfId="0" applyFont="1" applyBorder="1" applyAlignment="1">
      <alignment horizontal="center" vertical="top"/>
    </xf>
    <xf numFmtId="0" fontId="3" fillId="0" borderId="0" xfId="0" applyFont="1" applyAlignment="1">
      <alignment vertical="top"/>
    </xf>
    <xf numFmtId="0" fontId="3" fillId="0" borderId="1" xfId="0" applyFont="1" applyFill="1" applyBorder="1" applyAlignment="1">
      <alignment horizontal="center" vertical="top" wrapText="1" shrinkToFit="1"/>
    </xf>
    <xf numFmtId="0" fontId="4" fillId="0" borderId="0" xfId="0" applyFont="1" applyFill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37" fillId="0" borderId="0" xfId="0" applyFont="1" applyFill="1" applyBorder="1" applyAlignment="1">
      <alignment horizontal="center" vertical="top"/>
    </xf>
    <xf numFmtId="0" fontId="37" fillId="0" borderId="1" xfId="0" applyFont="1" applyFill="1" applyBorder="1" applyAlignment="1">
      <alignment horizontal="center" vertical="top" shrinkToFit="1"/>
    </xf>
    <xf numFmtId="0" fontId="35" fillId="0" borderId="0" xfId="0" applyFont="1" applyAlignment="1">
      <alignment horizontal="center" vertical="top"/>
    </xf>
    <xf numFmtId="0" fontId="3" fillId="0" borderId="1" xfId="0" applyFont="1" applyBorder="1" applyAlignment="1">
      <alignment vertical="top"/>
    </xf>
    <xf numFmtId="187" fontId="4" fillId="0" borderId="0" xfId="1" applyNumberFormat="1" applyFont="1" applyFill="1" applyBorder="1" applyAlignment="1">
      <alignment vertical="top"/>
    </xf>
    <xf numFmtId="187" fontId="4" fillId="0" borderId="0" xfId="1" applyNumberFormat="1" applyFont="1" applyFill="1" applyBorder="1" applyAlignment="1">
      <alignment horizontal="center" vertical="top"/>
    </xf>
    <xf numFmtId="0" fontId="3" fillId="0" borderId="0" xfId="0" applyFont="1" applyBorder="1" applyAlignment="1">
      <alignment vertical="top"/>
    </xf>
    <xf numFmtId="190" fontId="4" fillId="0" borderId="1" xfId="0" applyNumberFormat="1" applyFont="1" applyFill="1" applyBorder="1" applyAlignment="1">
      <alignment vertical="top"/>
    </xf>
    <xf numFmtId="190" fontId="4" fillId="0" borderId="1" xfId="0" applyNumberFormat="1" applyFont="1" applyFill="1" applyBorder="1" applyAlignment="1">
      <alignment horizontal="center" vertical="top"/>
    </xf>
    <xf numFmtId="187" fontId="4" fillId="0" borderId="1" xfId="1" applyNumberFormat="1" applyFont="1" applyFill="1" applyBorder="1" applyAlignment="1">
      <alignment horizontal="center" vertical="top"/>
    </xf>
    <xf numFmtId="187" fontId="3" fillId="0" borderId="1" xfId="1" applyNumberFormat="1" applyFont="1" applyBorder="1" applyAlignment="1">
      <alignment horizontal="center" vertical="top"/>
    </xf>
    <xf numFmtId="0" fontId="3" fillId="0" borderId="0" xfId="0" applyFont="1" applyFill="1" applyAlignment="1">
      <alignment vertical="top"/>
    </xf>
    <xf numFmtId="187" fontId="3" fillId="0" borderId="1" xfId="1" applyNumberFormat="1" applyFont="1" applyFill="1" applyBorder="1" applyAlignment="1">
      <alignment horizontal="center" vertical="top"/>
    </xf>
    <xf numFmtId="1" fontId="3" fillId="0" borderId="1" xfId="1" applyNumberFormat="1" applyFont="1" applyFill="1" applyBorder="1" applyAlignment="1">
      <alignment horizontal="center" vertical="top"/>
    </xf>
    <xf numFmtId="0" fontId="3" fillId="0" borderId="1" xfId="0" applyFont="1" applyFill="1" applyBorder="1" applyAlignment="1">
      <alignment vertical="top"/>
    </xf>
    <xf numFmtId="187" fontId="3" fillId="0" borderId="1" xfId="1" applyNumberFormat="1" applyFont="1" applyFill="1" applyBorder="1" applyAlignment="1">
      <alignment vertical="top"/>
    </xf>
    <xf numFmtId="187" fontId="3" fillId="0" borderId="1" xfId="1" applyNumberFormat="1" applyFont="1" applyBorder="1" applyAlignment="1">
      <alignment vertical="top"/>
    </xf>
    <xf numFmtId="0" fontId="3" fillId="0" borderId="1" xfId="0" applyFont="1" applyFill="1" applyBorder="1" applyAlignment="1">
      <alignment horizontal="left" vertical="top"/>
    </xf>
    <xf numFmtId="187" fontId="3" fillId="0" borderId="0" xfId="1" applyNumberFormat="1" applyFont="1" applyAlignment="1">
      <alignment vertical="top"/>
    </xf>
    <xf numFmtId="187" fontId="3" fillId="0" borderId="0" xfId="1" applyNumberFormat="1" applyFont="1" applyAlignment="1">
      <alignment horizontal="center" vertical="top"/>
    </xf>
    <xf numFmtId="0" fontId="9" fillId="0" borderId="6" xfId="0" applyFont="1" applyBorder="1" applyAlignment="1">
      <alignment vertical="top" wrapText="1"/>
    </xf>
    <xf numFmtId="0" fontId="9" fillId="0" borderId="1" xfId="0" applyFont="1" applyBorder="1" applyAlignment="1">
      <alignment horizontal="center" vertical="top" wrapText="1"/>
    </xf>
    <xf numFmtId="187" fontId="3" fillId="0" borderId="1" xfId="1" applyNumberFormat="1" applyFont="1" applyFill="1" applyBorder="1" applyAlignment="1">
      <alignment horizontal="right" vertical="top"/>
    </xf>
    <xf numFmtId="1" fontId="3" fillId="0" borderId="0" xfId="1" applyNumberFormat="1" applyFont="1" applyFill="1" applyBorder="1" applyAlignment="1">
      <alignment horizontal="center" vertical="top"/>
    </xf>
    <xf numFmtId="0" fontId="9" fillId="0" borderId="6" xfId="0" applyFont="1" applyBorder="1" applyAlignment="1">
      <alignment horizontal="left" vertical="top" wrapText="1"/>
    </xf>
    <xf numFmtId="3" fontId="9" fillId="0" borderId="6" xfId="0" applyNumberFormat="1" applyFont="1" applyBorder="1" applyAlignment="1">
      <alignment horizontal="right" vertical="top" wrapText="1"/>
    </xf>
    <xf numFmtId="0" fontId="9" fillId="0" borderId="6" xfId="0" applyFont="1" applyBorder="1" applyAlignment="1">
      <alignment vertical="top"/>
    </xf>
    <xf numFmtId="0" fontId="20" fillId="0" borderId="0" xfId="0" applyFont="1" applyFill="1" applyAlignment="1">
      <alignment horizontal="center" vertical="top" wrapText="1"/>
    </xf>
    <xf numFmtId="0" fontId="20" fillId="0" borderId="0" xfId="0" applyFont="1" applyFill="1" applyAlignment="1">
      <alignment horizontal="center" vertical="top"/>
    </xf>
    <xf numFmtId="0" fontId="7" fillId="0" borderId="4" xfId="0" applyFont="1" applyFill="1" applyBorder="1" applyAlignment="1">
      <alignment horizontal="center" vertical="top"/>
    </xf>
    <xf numFmtId="0" fontId="7" fillId="0" borderId="8" xfId="0" applyFont="1" applyFill="1" applyBorder="1" applyAlignment="1">
      <alignment horizontal="center" vertical="top"/>
    </xf>
    <xf numFmtId="0" fontId="7" fillId="0" borderId="9" xfId="0" applyFont="1" applyFill="1" applyBorder="1" applyAlignment="1">
      <alignment horizontal="center" vertical="top"/>
    </xf>
    <xf numFmtId="0" fontId="7" fillId="0" borderId="1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left" vertical="top"/>
    </xf>
    <xf numFmtId="0" fontId="7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187" fontId="11" fillId="0" borderId="4" xfId="1" applyNumberFormat="1" applyFont="1" applyFill="1" applyBorder="1" applyAlignment="1">
      <alignment horizontal="center" vertical="top"/>
    </xf>
    <xf numFmtId="187" fontId="7" fillId="0" borderId="4" xfId="1" applyNumberFormat="1" applyFont="1" applyFill="1" applyBorder="1" applyAlignment="1">
      <alignment horizontal="center" vertical="top"/>
    </xf>
    <xf numFmtId="0" fontId="11" fillId="0" borderId="0" xfId="0" applyFont="1" applyFill="1" applyAlignment="1">
      <alignment vertical="top"/>
    </xf>
    <xf numFmtId="0" fontId="7" fillId="0" borderId="1" xfId="0" applyFont="1" applyFill="1" applyBorder="1" applyAlignment="1">
      <alignment vertical="center"/>
    </xf>
    <xf numFmtId="0" fontId="11" fillId="0" borderId="1" xfId="0" applyFont="1" applyFill="1" applyBorder="1" applyAlignment="1">
      <alignment horizontal="left" vertical="top"/>
    </xf>
    <xf numFmtId="0" fontId="22" fillId="0" borderId="1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vertical="top"/>
    </xf>
    <xf numFmtId="0" fontId="7" fillId="0" borderId="1" xfId="0" applyFont="1" applyFill="1" applyBorder="1" applyAlignment="1">
      <alignment vertical="top"/>
    </xf>
    <xf numFmtId="2" fontId="7" fillId="0" borderId="1" xfId="0" applyNumberFormat="1" applyFont="1" applyFill="1" applyBorder="1" applyAlignment="1">
      <alignment vertical="top"/>
    </xf>
    <xf numFmtId="2" fontId="7" fillId="0" borderId="1" xfId="2" applyNumberFormat="1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top"/>
    </xf>
    <xf numFmtId="1" fontId="2" fillId="0" borderId="1" xfId="2" applyNumberFormat="1" applyFont="1" applyFill="1" applyBorder="1" applyAlignment="1">
      <alignment horizontal="center" vertical="top" wrapText="1"/>
    </xf>
    <xf numFmtId="2" fontId="1" fillId="0" borderId="1" xfId="2" applyNumberFormat="1" applyFont="1" applyFill="1" applyBorder="1" applyAlignment="1">
      <alignment vertical="top" wrapText="1"/>
    </xf>
    <xf numFmtId="2" fontId="2" fillId="0" borderId="1" xfId="2" applyNumberFormat="1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vertical="top"/>
    </xf>
    <xf numFmtId="1" fontId="11" fillId="0" borderId="1" xfId="0" applyNumberFormat="1" applyFont="1" applyFill="1" applyBorder="1" applyAlignment="1">
      <alignment vertical="top"/>
    </xf>
    <xf numFmtId="0" fontId="9" fillId="0" borderId="0" xfId="0" applyFont="1" applyFill="1" applyBorder="1" applyAlignment="1">
      <alignment vertical="center" wrapText="1"/>
    </xf>
    <xf numFmtId="4" fontId="9" fillId="0" borderId="0" xfId="0" applyNumberFormat="1" applyFont="1" applyFill="1" applyBorder="1" applyAlignment="1">
      <alignment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43" fontId="11" fillId="0" borderId="1" xfId="1" applyFont="1" applyFill="1" applyBorder="1" applyAlignment="1">
      <alignment vertical="top"/>
    </xf>
    <xf numFmtId="2" fontId="7" fillId="0" borderId="0" xfId="0" applyNumberFormat="1" applyFont="1" applyFill="1" applyBorder="1" applyAlignment="1">
      <alignment vertical="top"/>
    </xf>
    <xf numFmtId="0" fontId="23" fillId="0" borderId="1" xfId="0" applyFont="1" applyFill="1" applyBorder="1" applyAlignment="1">
      <alignment vertical="top" shrinkToFit="1"/>
    </xf>
    <xf numFmtId="0" fontId="23" fillId="0" borderId="1" xfId="0" applyFont="1" applyFill="1" applyBorder="1" applyAlignment="1">
      <alignment horizontal="center" vertical="top"/>
    </xf>
    <xf numFmtId="43" fontId="23" fillId="0" borderId="1" xfId="1" applyNumberFormat="1" applyFont="1" applyFill="1" applyBorder="1" applyAlignment="1">
      <alignment vertical="top"/>
    </xf>
    <xf numFmtId="0" fontId="23" fillId="0" borderId="1" xfId="0" applyFont="1" applyFill="1" applyBorder="1" applyAlignment="1">
      <alignment shrinkToFit="1"/>
    </xf>
    <xf numFmtId="43" fontId="7" fillId="0" borderId="1" xfId="1" applyFont="1" applyFill="1" applyBorder="1" applyAlignment="1">
      <alignment horizontal="center" vertical="top"/>
    </xf>
    <xf numFmtId="43" fontId="7" fillId="0" borderId="1" xfId="0" applyNumberFormat="1" applyFont="1" applyFill="1" applyBorder="1" applyAlignment="1">
      <alignment horizontal="center" vertical="top"/>
    </xf>
    <xf numFmtId="43" fontId="11" fillId="0" borderId="0" xfId="0" applyNumberFormat="1" applyFont="1" applyFill="1" applyAlignment="1">
      <alignment vertical="top"/>
    </xf>
    <xf numFmtId="0" fontId="18" fillId="0" borderId="1" xfId="0" applyFont="1" applyFill="1" applyBorder="1" applyAlignment="1">
      <alignment horizontal="center" vertical="top"/>
    </xf>
    <xf numFmtId="43" fontId="18" fillId="0" borderId="1" xfId="0" applyNumberFormat="1" applyFont="1" applyFill="1" applyBorder="1" applyAlignment="1">
      <alignment vertical="top"/>
    </xf>
    <xf numFmtId="0" fontId="7" fillId="0" borderId="0" xfId="0" applyFont="1" applyFill="1" applyBorder="1" applyAlignment="1">
      <alignment vertical="top"/>
    </xf>
    <xf numFmtId="43" fontId="18" fillId="0" borderId="1" xfId="1" applyFont="1" applyFill="1" applyBorder="1" applyAlignment="1">
      <alignment horizontal="center" vertical="top"/>
    </xf>
    <xf numFmtId="1" fontId="7" fillId="0" borderId="0" xfId="0" applyNumberFormat="1" applyFont="1" applyFill="1" applyBorder="1" applyAlignment="1">
      <alignment horizontal="center" vertical="top"/>
    </xf>
    <xf numFmtId="0" fontId="11" fillId="0" borderId="6" xfId="0" applyFont="1" applyFill="1" applyBorder="1" applyAlignment="1">
      <alignment horizontal="left" vertical="top"/>
    </xf>
    <xf numFmtId="0" fontId="7" fillId="0" borderId="0" xfId="0" applyFont="1" applyFill="1" applyAlignment="1">
      <alignment horizontal="center" vertical="top"/>
    </xf>
    <xf numFmtId="1" fontId="7" fillId="0" borderId="7" xfId="0" applyNumberFormat="1" applyFont="1" applyFill="1" applyBorder="1" applyAlignment="1">
      <alignment horizontal="center" vertical="top"/>
    </xf>
    <xf numFmtId="1" fontId="7" fillId="0" borderId="8" xfId="0" applyNumberFormat="1" applyFont="1" applyFill="1" applyBorder="1" applyAlignment="1">
      <alignment horizontal="center" vertical="top"/>
    </xf>
    <xf numFmtId="1" fontId="7" fillId="0" borderId="9" xfId="0" applyNumberFormat="1" applyFont="1" applyFill="1" applyBorder="1" applyAlignment="1">
      <alignment horizontal="center" vertical="top"/>
    </xf>
    <xf numFmtId="43" fontId="7" fillId="0" borderId="9" xfId="1" applyNumberFormat="1" applyFont="1" applyFill="1" applyBorder="1" applyAlignment="1">
      <alignment horizontal="center" vertical="top"/>
    </xf>
    <xf numFmtId="43" fontId="14" fillId="0" borderId="8" xfId="1" applyNumberFormat="1" applyFont="1" applyFill="1" applyBorder="1" applyAlignment="1">
      <alignment vertical="top"/>
    </xf>
    <xf numFmtId="0" fontId="7" fillId="0" borderId="1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vertical="top"/>
    </xf>
    <xf numFmtId="43" fontId="11" fillId="0" borderId="1" xfId="1" applyNumberFormat="1" applyFont="1" applyFill="1" applyBorder="1" applyAlignment="1">
      <alignment vertical="top"/>
    </xf>
    <xf numFmtId="0" fontId="24" fillId="0" borderId="0" xfId="0" applyFont="1" applyFill="1" applyAlignment="1">
      <alignment horizontal="center" vertical="top"/>
    </xf>
    <xf numFmtId="2" fontId="7" fillId="0" borderId="8" xfId="0" applyNumberFormat="1" applyFont="1" applyFill="1" applyBorder="1" applyAlignment="1">
      <alignment horizontal="center" vertical="top"/>
    </xf>
    <xf numFmtId="2" fontId="14" fillId="0" borderId="8" xfId="0" applyNumberFormat="1" applyFont="1" applyFill="1" applyBorder="1" applyAlignment="1">
      <alignment horizontal="center" vertical="top"/>
    </xf>
    <xf numFmtId="187" fontId="9" fillId="0" borderId="1" xfId="1" applyNumberFormat="1" applyFont="1" applyBorder="1" applyAlignment="1">
      <alignment vertical="top"/>
    </xf>
    <xf numFmtId="187" fontId="9" fillId="0" borderId="1" xfId="1" applyNumberFormat="1" applyFont="1" applyBorder="1"/>
    <xf numFmtId="187" fontId="8" fillId="0" borderId="1" xfId="1" applyNumberFormat="1" applyFont="1" applyBorder="1" applyAlignment="1">
      <alignment horizontal="center" vertical="center" wrapText="1"/>
    </xf>
    <xf numFmtId="187" fontId="8" fillId="0" borderId="4" xfId="1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87" fontId="8" fillId="2" borderId="1" xfId="1" applyNumberFormat="1" applyFont="1" applyFill="1" applyBorder="1" applyAlignment="1">
      <alignment horizontal="center" vertical="center" wrapText="1"/>
    </xf>
    <xf numFmtId="187" fontId="9" fillId="2" borderId="1" xfId="1" applyNumberFormat="1" applyFont="1" applyFill="1" applyBorder="1"/>
    <xf numFmtId="43" fontId="9" fillId="2" borderId="1" xfId="1" applyNumberFormat="1" applyFont="1" applyFill="1" applyBorder="1"/>
    <xf numFmtId="43" fontId="9" fillId="0" borderId="1" xfId="1" applyNumberFormat="1" applyFont="1" applyFill="1" applyBorder="1"/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top"/>
    </xf>
    <xf numFmtId="187" fontId="11" fillId="0" borderId="1" xfId="1" applyNumberFormat="1" applyFont="1" applyFill="1" applyBorder="1" applyAlignment="1">
      <alignment horizontal="center" vertical="top"/>
    </xf>
    <xf numFmtId="43" fontId="7" fillId="0" borderId="8" xfId="1" applyNumberFormat="1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center" vertical="top" wrapText="1"/>
    </xf>
    <xf numFmtId="1" fontId="11" fillId="0" borderId="0" xfId="0" applyNumberFormat="1" applyFont="1" applyFill="1" applyBorder="1" applyAlignment="1">
      <alignment vertical="top"/>
    </xf>
    <xf numFmtId="1" fontId="2" fillId="0" borderId="0" xfId="2" applyNumberFormat="1" applyFont="1" applyFill="1" applyBorder="1" applyAlignment="1">
      <alignment horizontal="center" vertical="top" wrapText="1"/>
    </xf>
    <xf numFmtId="43" fontId="1" fillId="0" borderId="1" xfId="1" applyNumberFormat="1" applyFont="1" applyFill="1" applyBorder="1" applyAlignment="1">
      <alignment horizontal="right" vertical="top"/>
    </xf>
    <xf numFmtId="43" fontId="11" fillId="0" borderId="1" xfId="1" applyNumberFormat="1" applyFont="1" applyFill="1" applyBorder="1" applyAlignment="1">
      <alignment horizontal="right" vertical="top"/>
    </xf>
    <xf numFmtId="0" fontId="2" fillId="0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top"/>
    </xf>
    <xf numFmtId="0" fontId="25" fillId="0" borderId="1" xfId="0" applyFont="1" applyFill="1" applyBorder="1" applyAlignment="1">
      <alignment vertical="center" wrapText="1"/>
    </xf>
    <xf numFmtId="0" fontId="41" fillId="0" borderId="1" xfId="0" applyFont="1" applyFill="1" applyBorder="1" applyAlignment="1">
      <alignment horizontal="center" vertical="center" wrapText="1"/>
    </xf>
    <xf numFmtId="1" fontId="11" fillId="0" borderId="1" xfId="1" applyNumberFormat="1" applyFont="1" applyFill="1" applyBorder="1" applyAlignment="1">
      <alignment horizontal="center" vertical="top"/>
    </xf>
    <xf numFmtId="0" fontId="25" fillId="2" borderId="4" xfId="0" applyFont="1" applyFill="1" applyBorder="1" applyAlignment="1">
      <alignment horizontal="center" vertical="center" wrapText="1"/>
    </xf>
    <xf numFmtId="0" fontId="40" fillId="0" borderId="1" xfId="0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top"/>
    </xf>
    <xf numFmtId="0" fontId="8" fillId="0" borderId="1" xfId="0" applyFont="1" applyFill="1" applyBorder="1" applyAlignment="1">
      <alignment horizontal="center" vertical="center" wrapText="1"/>
    </xf>
    <xf numFmtId="0" fontId="10" fillId="0" borderId="1" xfId="0" applyFont="1" applyBorder="1"/>
    <xf numFmtId="187" fontId="9" fillId="0" borderId="1" xfId="1" applyNumberFormat="1" applyFont="1" applyBorder="1" applyAlignment="1">
      <alignment horizontal="center" vertical="top" wrapText="1"/>
    </xf>
    <xf numFmtId="3" fontId="9" fillId="0" borderId="1" xfId="0" applyNumberFormat="1" applyFont="1" applyBorder="1" applyAlignment="1">
      <alignment horizontal="center" vertical="top"/>
    </xf>
    <xf numFmtId="187" fontId="9" fillId="2" borderId="1" xfId="1" applyNumberFormat="1" applyFont="1" applyFill="1" applyBorder="1" applyAlignment="1">
      <alignment horizontal="center" vertical="top" wrapText="1"/>
    </xf>
    <xf numFmtId="3" fontId="9" fillId="2" borderId="1" xfId="0" applyNumberFormat="1" applyFont="1" applyFill="1" applyBorder="1" applyAlignment="1">
      <alignment horizontal="center" vertical="top"/>
    </xf>
    <xf numFmtId="187" fontId="9" fillId="0" borderId="1" xfId="1" applyNumberFormat="1" applyFont="1" applyBorder="1" applyAlignment="1">
      <alignment horizontal="right" vertical="top" wrapText="1"/>
    </xf>
    <xf numFmtId="3" fontId="9" fillId="0" borderId="1" xfId="0" applyNumberFormat="1" applyFont="1" applyBorder="1" applyAlignment="1">
      <alignment horizontal="left" vertical="top"/>
    </xf>
    <xf numFmtId="187" fontId="9" fillId="0" borderId="1" xfId="1" applyNumberFormat="1" applyFont="1" applyBorder="1" applyAlignment="1">
      <alignment horizontal="center" vertical="top"/>
    </xf>
    <xf numFmtId="0" fontId="9" fillId="4" borderId="1" xfId="0" applyFont="1" applyFill="1" applyBorder="1" applyAlignment="1">
      <alignment vertical="top" wrapText="1"/>
    </xf>
    <xf numFmtId="0" fontId="9" fillId="4" borderId="1" xfId="0" applyFont="1" applyFill="1" applyBorder="1" applyAlignment="1">
      <alignment horizontal="left" vertical="top" wrapText="1"/>
    </xf>
    <xf numFmtId="187" fontId="9" fillId="4" borderId="1" xfId="1" applyNumberFormat="1" applyFont="1" applyFill="1" applyBorder="1" applyAlignment="1">
      <alignment horizontal="center" vertical="top"/>
    </xf>
    <xf numFmtId="187" fontId="3" fillId="4" borderId="1" xfId="1" applyNumberFormat="1" applyFont="1" applyFill="1" applyBorder="1" applyAlignment="1">
      <alignment horizontal="center" vertical="top"/>
    </xf>
    <xf numFmtId="187" fontId="9" fillId="4" borderId="1" xfId="1" applyNumberFormat="1" applyFont="1" applyFill="1" applyBorder="1" applyAlignment="1">
      <alignment horizontal="center" vertical="top" wrapText="1"/>
    </xf>
    <xf numFmtId="0" fontId="9" fillId="4" borderId="1" xfId="0" applyFont="1" applyFill="1" applyBorder="1" applyAlignment="1">
      <alignment horizontal="left" vertical="top"/>
    </xf>
    <xf numFmtId="187" fontId="9" fillId="2" borderId="1" xfId="1" applyNumberFormat="1" applyFont="1" applyFill="1" applyBorder="1" applyAlignment="1">
      <alignment horizontal="center" vertical="top"/>
    </xf>
    <xf numFmtId="187" fontId="9" fillId="0" borderId="1" xfId="1" applyNumberFormat="1" applyFont="1" applyBorder="1" applyAlignment="1">
      <alignment vertical="top" wrapText="1"/>
    </xf>
    <xf numFmtId="3" fontId="9" fillId="0" borderId="1" xfId="0" applyNumberFormat="1" applyFont="1" applyBorder="1" applyAlignment="1">
      <alignment horizontal="center" vertical="top" wrapText="1"/>
    </xf>
    <xf numFmtId="187" fontId="9" fillId="2" borderId="1" xfId="1" applyNumberFormat="1" applyFont="1" applyFill="1" applyBorder="1" applyAlignment="1">
      <alignment vertical="top" wrapText="1"/>
    </xf>
    <xf numFmtId="3" fontId="9" fillId="2" borderId="1" xfId="0" applyNumberFormat="1" applyFont="1" applyFill="1" applyBorder="1" applyAlignment="1">
      <alignment horizontal="left" vertical="top"/>
    </xf>
    <xf numFmtId="187" fontId="13" fillId="0" borderId="0" xfId="0" applyNumberFormat="1" applyFont="1" applyFill="1" applyAlignment="1">
      <alignment vertical="top"/>
    </xf>
    <xf numFmtId="0" fontId="1" fillId="0" borderId="0" xfId="0" applyFont="1" applyFill="1" applyAlignment="1">
      <alignment vertical="top"/>
    </xf>
    <xf numFmtId="0" fontId="10" fillId="0" borderId="1" xfId="0" applyFont="1" applyFill="1" applyBorder="1" applyAlignment="1">
      <alignment horizontal="left" vertical="top" wrapText="1"/>
    </xf>
    <xf numFmtId="192" fontId="3" fillId="0" borderId="1" xfId="0" applyNumberFormat="1" applyFont="1" applyFill="1" applyBorder="1" applyAlignment="1">
      <alignment horizontal="center" vertical="top"/>
    </xf>
    <xf numFmtId="193" fontId="3" fillId="0" borderId="1" xfId="0" applyNumberFormat="1" applyFont="1" applyBorder="1" applyAlignment="1">
      <alignment vertical="top"/>
    </xf>
    <xf numFmtId="0" fontId="3" fillId="0" borderId="6" xfId="0" applyFont="1" applyBorder="1" applyAlignment="1">
      <alignment vertical="top" wrapText="1"/>
    </xf>
    <xf numFmtId="0" fontId="3" fillId="0" borderId="6" xfId="0" applyFont="1" applyBorder="1" applyAlignment="1">
      <alignment horizontal="left" vertical="top" wrapText="1"/>
    </xf>
    <xf numFmtId="1" fontId="7" fillId="0" borderId="1" xfId="0" applyNumberFormat="1" applyFont="1" applyFill="1" applyBorder="1" applyAlignment="1">
      <alignment horizontal="center" vertical="top"/>
    </xf>
    <xf numFmtId="0" fontId="7" fillId="0" borderId="4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top" wrapText="1"/>
    </xf>
    <xf numFmtId="2" fontId="7" fillId="0" borderId="1" xfId="0" applyNumberFormat="1" applyFont="1" applyFill="1" applyBorder="1" applyAlignment="1">
      <alignment horizontal="center" vertical="top" wrapText="1"/>
    </xf>
    <xf numFmtId="2" fontId="11" fillId="0" borderId="4" xfId="0" applyNumberFormat="1" applyFont="1" applyFill="1" applyBorder="1" applyAlignment="1">
      <alignment horizontal="center" vertical="top" wrapText="1"/>
    </xf>
    <xf numFmtId="2" fontId="11" fillId="0" borderId="8" xfId="0" applyNumberFormat="1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/>
    </xf>
    <xf numFmtId="1" fontId="7" fillId="0" borderId="1" xfId="0" applyNumberFormat="1" applyFont="1" applyFill="1" applyBorder="1" applyAlignment="1">
      <alignment horizontal="center" vertical="top" wrapText="1"/>
    </xf>
    <xf numFmtId="0" fontId="11" fillId="0" borderId="4" xfId="0" applyFont="1" applyFill="1" applyBorder="1" applyAlignment="1">
      <alignment horizontal="center" vertical="top" wrapText="1"/>
    </xf>
    <xf numFmtId="0" fontId="11" fillId="0" borderId="8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 vertical="top" wrapText="1"/>
    </xf>
    <xf numFmtId="0" fontId="20" fillId="0" borderId="0" xfId="0" applyFont="1" applyFill="1" applyAlignment="1">
      <alignment horizontal="center" vertical="top"/>
    </xf>
    <xf numFmtId="0" fontId="7" fillId="0" borderId="1" xfId="0" applyFont="1" applyFill="1" applyBorder="1" applyAlignment="1">
      <alignment horizontal="right" vertical="top"/>
    </xf>
    <xf numFmtId="0" fontId="7" fillId="0" borderId="4" xfId="0" applyFont="1" applyFill="1" applyBorder="1" applyAlignment="1">
      <alignment horizontal="center" vertical="top"/>
    </xf>
    <xf numFmtId="0" fontId="7" fillId="0" borderId="8" xfId="0" applyFont="1" applyFill="1" applyBorder="1" applyAlignment="1">
      <alignment horizontal="center" vertical="top"/>
    </xf>
    <xf numFmtId="43" fontId="7" fillId="0" borderId="4" xfId="1" applyNumberFormat="1" applyFont="1" applyFill="1" applyBorder="1" applyAlignment="1">
      <alignment horizontal="center" vertical="top"/>
    </xf>
    <xf numFmtId="43" fontId="7" fillId="0" borderId="8" xfId="1" applyNumberFormat="1" applyFont="1" applyFill="1" applyBorder="1" applyAlignment="1">
      <alignment horizontal="center" vertical="top"/>
    </xf>
    <xf numFmtId="0" fontId="7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0" borderId="6" xfId="2" applyFont="1" applyFill="1" applyBorder="1" applyAlignment="1">
      <alignment horizontal="center" vertical="center" wrapText="1"/>
    </xf>
    <xf numFmtId="0" fontId="8" fillId="0" borderId="12" xfId="2" applyFont="1" applyFill="1" applyBorder="1" applyAlignment="1">
      <alignment horizontal="center" vertical="center" wrapText="1"/>
    </xf>
    <xf numFmtId="0" fontId="8" fillId="0" borderId="5" xfId="2" applyFont="1" applyFill="1" applyBorder="1" applyAlignment="1">
      <alignment horizontal="center" vertical="center" wrapText="1"/>
    </xf>
    <xf numFmtId="0" fontId="18" fillId="0" borderId="6" xfId="2" applyFont="1" applyFill="1" applyBorder="1" applyAlignment="1">
      <alignment horizontal="center" vertical="center" wrapText="1"/>
    </xf>
    <xf numFmtId="0" fontId="18" fillId="0" borderId="12" xfId="2" applyFont="1" applyFill="1" applyBorder="1" applyAlignment="1">
      <alignment horizontal="center" vertical="center" wrapText="1"/>
    </xf>
    <xf numFmtId="0" fontId="18" fillId="0" borderId="5" xfId="2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top"/>
    </xf>
    <xf numFmtId="0" fontId="7" fillId="0" borderId="6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43" fontId="11" fillId="0" borderId="1" xfId="1" applyNumberFormat="1" applyFont="1" applyFill="1" applyBorder="1" applyAlignment="1">
      <alignment horizontal="center" vertical="top"/>
    </xf>
    <xf numFmtId="43" fontId="7" fillId="0" borderId="1" xfId="1" applyNumberFormat="1" applyFont="1" applyFill="1" applyBorder="1" applyAlignment="1">
      <alignment horizontal="center" vertical="top"/>
    </xf>
    <xf numFmtId="187" fontId="7" fillId="0" borderId="1" xfId="0" applyNumberFormat="1" applyFont="1" applyFill="1" applyBorder="1" applyAlignment="1">
      <alignment horizontal="center" vertical="top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top"/>
    </xf>
    <xf numFmtId="0" fontId="11" fillId="0" borderId="1" xfId="0" applyFont="1" applyFill="1" applyBorder="1" applyAlignment="1">
      <alignment horizontal="center" vertical="top"/>
    </xf>
    <xf numFmtId="0" fontId="7" fillId="0" borderId="6" xfId="2" applyFont="1" applyFill="1" applyBorder="1" applyAlignment="1">
      <alignment horizontal="center" vertical="center" wrapText="1"/>
    </xf>
    <xf numFmtId="0" fontId="7" fillId="0" borderId="12" xfId="2" applyFont="1" applyFill="1" applyBorder="1" applyAlignment="1">
      <alignment horizontal="center" vertical="center" wrapText="1"/>
    </xf>
    <xf numFmtId="0" fontId="7" fillId="0" borderId="5" xfId="2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187" fontId="11" fillId="0" borderId="4" xfId="1" applyNumberFormat="1" applyFont="1" applyFill="1" applyBorder="1" applyAlignment="1">
      <alignment horizontal="center" vertical="top"/>
    </xf>
    <xf numFmtId="187" fontId="11" fillId="0" borderId="8" xfId="1" applyNumberFormat="1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4" xfId="0" applyFont="1" applyFill="1" applyBorder="1" applyAlignment="1">
      <alignment horizontal="right" vertical="top"/>
    </xf>
    <xf numFmtId="0" fontId="2" fillId="0" borderId="6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7" fillId="0" borderId="6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top" wrapText="1"/>
    </xf>
    <xf numFmtId="0" fontId="2" fillId="0" borderId="9" xfId="0" applyFont="1" applyFill="1" applyBorder="1" applyAlignment="1">
      <alignment horizontal="center" vertical="top" wrapText="1"/>
    </xf>
    <xf numFmtId="0" fontId="18" fillId="0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8" xfId="0" applyFont="1" applyFill="1" applyBorder="1" applyAlignment="1">
      <alignment horizontal="center" vertical="top" wrapText="1"/>
    </xf>
    <xf numFmtId="187" fontId="11" fillId="0" borderId="1" xfId="1" applyNumberFormat="1" applyFont="1" applyFill="1" applyBorder="1" applyAlignment="1">
      <alignment horizontal="center" vertical="top"/>
    </xf>
    <xf numFmtId="0" fontId="7" fillId="0" borderId="4" xfId="0" applyFont="1" applyFill="1" applyBorder="1" applyAlignment="1">
      <alignment horizontal="center" vertical="top" wrapText="1"/>
    </xf>
    <xf numFmtId="0" fontId="7" fillId="0" borderId="8" xfId="0" applyFont="1" applyFill="1" applyBorder="1" applyAlignment="1">
      <alignment horizontal="center" vertical="top" wrapText="1"/>
    </xf>
    <xf numFmtId="0" fontId="7" fillId="0" borderId="9" xfId="0" applyFont="1" applyFill="1" applyBorder="1" applyAlignment="1">
      <alignment horizontal="right" vertical="top"/>
    </xf>
    <xf numFmtId="0" fontId="7" fillId="0" borderId="8" xfId="0" applyFont="1" applyFill="1" applyBorder="1" applyAlignment="1">
      <alignment horizontal="right" vertical="top"/>
    </xf>
    <xf numFmtId="2" fontId="7" fillId="0" borderId="4" xfId="0" applyNumberFormat="1" applyFont="1" applyFill="1" applyBorder="1" applyAlignment="1">
      <alignment horizontal="center" vertical="top"/>
    </xf>
    <xf numFmtId="2" fontId="7" fillId="0" borderId="9" xfId="0" applyNumberFormat="1" applyFont="1" applyFill="1" applyBorder="1" applyAlignment="1">
      <alignment horizontal="center" vertical="top"/>
    </xf>
    <xf numFmtId="43" fontId="7" fillId="0" borderId="9" xfId="1" applyNumberFormat="1" applyFont="1" applyFill="1" applyBorder="1" applyAlignment="1">
      <alignment horizontal="center" vertical="top"/>
    </xf>
    <xf numFmtId="2" fontId="7" fillId="0" borderId="3" xfId="0" applyNumberFormat="1" applyFont="1" applyFill="1" applyBorder="1" applyAlignment="1">
      <alignment horizontal="center" vertical="top"/>
    </xf>
    <xf numFmtId="2" fontId="7" fillId="0" borderId="2" xfId="0" applyNumberFormat="1" applyFont="1" applyFill="1" applyBorder="1" applyAlignment="1">
      <alignment horizontal="center" vertical="top"/>
    </xf>
    <xf numFmtId="191" fontId="11" fillId="0" borderId="1" xfId="0" applyNumberFormat="1" applyFont="1" applyFill="1" applyBorder="1" applyAlignment="1">
      <alignment horizontal="center" vertical="top" wrapText="1"/>
    </xf>
    <xf numFmtId="0" fontId="11" fillId="2" borderId="1" xfId="0" applyFont="1" applyFill="1" applyBorder="1" applyAlignment="1">
      <alignment horizontal="center" vertical="top"/>
    </xf>
    <xf numFmtId="187" fontId="7" fillId="0" borderId="4" xfId="1" applyNumberFormat="1" applyFont="1" applyFill="1" applyBorder="1" applyAlignment="1">
      <alignment horizontal="center" vertical="top"/>
    </xf>
    <xf numFmtId="187" fontId="7" fillId="0" borderId="8" xfId="1" applyNumberFormat="1" applyFont="1" applyFill="1" applyBorder="1" applyAlignment="1">
      <alignment horizontal="center" vertical="top"/>
    </xf>
    <xf numFmtId="191" fontId="7" fillId="0" borderId="1" xfId="0" applyNumberFormat="1" applyFont="1" applyFill="1" applyBorder="1" applyAlignment="1">
      <alignment horizontal="center" vertical="top" wrapText="1"/>
    </xf>
    <xf numFmtId="0" fontId="39" fillId="0" borderId="13" xfId="0" applyFont="1" applyFill="1" applyBorder="1" applyAlignment="1">
      <alignment horizontal="left" vertical="center"/>
    </xf>
    <xf numFmtId="0" fontId="39" fillId="0" borderId="0" xfId="0" applyFont="1" applyFill="1" applyAlignment="1">
      <alignment horizontal="left" vertical="center"/>
    </xf>
    <xf numFmtId="0" fontId="25" fillId="0" borderId="1" xfId="0" applyFont="1" applyFill="1" applyBorder="1" applyAlignment="1">
      <alignment horizontal="center" vertical="center" wrapText="1"/>
    </xf>
    <xf numFmtId="0" fontId="25" fillId="2" borderId="10" xfId="0" applyFont="1" applyFill="1" applyBorder="1" applyAlignment="1">
      <alignment horizontal="center" vertical="center" wrapText="1"/>
    </xf>
    <xf numFmtId="0" fontId="25" fillId="2" borderId="13" xfId="0" applyFont="1" applyFill="1" applyBorder="1" applyAlignment="1">
      <alignment horizontal="center" vertical="center" wrapText="1"/>
    </xf>
    <xf numFmtId="0" fontId="25" fillId="2" borderId="3" xfId="0" applyFont="1" applyFill="1" applyBorder="1" applyAlignment="1">
      <alignment horizontal="center" vertical="center" wrapText="1"/>
    </xf>
    <xf numFmtId="1" fontId="20" fillId="0" borderId="1" xfId="0" applyNumberFormat="1" applyFont="1" applyFill="1" applyBorder="1" applyAlignment="1">
      <alignment horizontal="center" vertical="center"/>
    </xf>
    <xf numFmtId="43" fontId="18" fillId="0" borderId="9" xfId="1" applyNumberFormat="1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top"/>
    </xf>
    <xf numFmtId="0" fontId="27" fillId="5" borderId="1" xfId="0" applyFont="1" applyFill="1" applyBorder="1" applyAlignment="1">
      <alignment vertical="top" wrapText="1"/>
    </xf>
    <xf numFmtId="0" fontId="31" fillId="6" borderId="1" xfId="0" applyFont="1" applyFill="1" applyBorder="1" applyAlignment="1">
      <alignment vertical="top" wrapText="1"/>
    </xf>
    <xf numFmtId="0" fontId="31" fillId="6" borderId="4" xfId="0" applyFont="1" applyFill="1" applyBorder="1" applyAlignment="1">
      <alignment horizontal="left" vertical="top" wrapText="1"/>
    </xf>
    <xf numFmtId="0" fontId="31" fillId="6" borderId="9" xfId="0" applyFont="1" applyFill="1" applyBorder="1" applyAlignment="1">
      <alignment horizontal="left" vertical="top" wrapText="1"/>
    </xf>
    <xf numFmtId="0" fontId="31" fillId="6" borderId="8" xfId="0" applyFont="1" applyFill="1" applyBorder="1" applyAlignment="1">
      <alignment horizontal="left" vertical="top" wrapText="1"/>
    </xf>
    <xf numFmtId="0" fontId="31" fillId="7" borderId="4" xfId="0" applyFont="1" applyFill="1" applyBorder="1" applyAlignment="1">
      <alignment horizontal="left" vertical="top" wrapText="1"/>
    </xf>
    <xf numFmtId="0" fontId="31" fillId="7" borderId="9" xfId="0" applyFont="1" applyFill="1" applyBorder="1" applyAlignment="1">
      <alignment horizontal="left" vertical="top" wrapText="1"/>
    </xf>
    <xf numFmtId="0" fontId="31" fillId="7" borderId="8" xfId="0" applyFont="1" applyFill="1" applyBorder="1" applyAlignment="1">
      <alignment horizontal="left" vertical="top" wrapText="1"/>
    </xf>
    <xf numFmtId="0" fontId="8" fillId="0" borderId="2" xfId="0" applyFont="1" applyFill="1" applyBorder="1" applyAlignment="1">
      <alignment horizontal="left" vertical="top" wrapText="1"/>
    </xf>
  </cellXfs>
  <cellStyles count="3">
    <cellStyle name="จุลภาค" xfId="1" builtinId="3"/>
    <cellStyle name="ปกติ" xfId="0" builtinId="0"/>
    <cellStyle name="ปกติ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G107"/>
  <sheetViews>
    <sheetView tabSelected="1" zoomScale="55" zoomScaleNormal="55" zoomScaleSheetLayoutView="70" workbookViewId="0">
      <selection activeCell="G17" sqref="G17:H18"/>
    </sheetView>
  </sheetViews>
  <sheetFormatPr defaultColWidth="9" defaultRowHeight="33" customHeight="1"/>
  <cols>
    <col min="1" max="1" width="34.5" style="236" customWidth="1"/>
    <col min="2" max="2" width="8.25" style="236" customWidth="1"/>
    <col min="3" max="3" width="7.375" style="236" customWidth="1"/>
    <col min="4" max="4" width="9" style="236" customWidth="1"/>
    <col min="5" max="5" width="9.875" style="236" customWidth="1"/>
    <col min="6" max="6" width="8.625" style="236" customWidth="1"/>
    <col min="7" max="8" width="9" style="236" customWidth="1"/>
    <col min="9" max="9" width="10.625" style="236" customWidth="1"/>
    <col min="10" max="10" width="12.375" style="236" customWidth="1"/>
    <col min="11" max="11" width="10.375" style="236" bestFit="1" customWidth="1"/>
    <col min="12" max="12" width="8.75" style="236" customWidth="1"/>
    <col min="13" max="13" width="9" style="236" customWidth="1"/>
    <col min="14" max="14" width="12" style="236" customWidth="1"/>
    <col min="15" max="15" width="13.5" style="236" customWidth="1"/>
    <col min="16" max="16" width="19" style="236" bestFit="1" customWidth="1"/>
    <col min="17" max="17" width="11.25" style="236" customWidth="1"/>
    <col min="18" max="18" width="18.125" style="236" bestFit="1" customWidth="1"/>
    <col min="19" max="20" width="10.25" style="236" customWidth="1"/>
    <col min="21" max="21" width="9.375" style="236" customWidth="1"/>
    <col min="22" max="22" width="9" style="236" hidden="1" customWidth="1"/>
    <col min="23" max="23" width="10.125" style="236" hidden="1" customWidth="1"/>
    <col min="24" max="24" width="0" style="236" hidden="1" customWidth="1"/>
    <col min="25" max="25" width="16.625" style="236" customWidth="1"/>
    <col min="26" max="26" width="15.875" style="236" customWidth="1"/>
    <col min="27" max="27" width="16.875" style="236" customWidth="1"/>
    <col min="28" max="28" width="9" style="236"/>
    <col min="29" max="29" width="17.125" style="236" bestFit="1" customWidth="1"/>
    <col min="30" max="16384" width="9" style="236"/>
  </cols>
  <sheetData>
    <row r="1" spans="1:24" ht="80.25" customHeight="1">
      <c r="A1" s="349" t="s">
        <v>1772</v>
      </c>
      <c r="B1" s="350"/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50"/>
      <c r="N1" s="350"/>
      <c r="O1" s="350"/>
      <c r="P1" s="350"/>
      <c r="Q1" s="350"/>
      <c r="R1" s="350"/>
      <c r="S1" s="350"/>
      <c r="T1" s="350"/>
      <c r="U1" s="350"/>
      <c r="V1" s="350"/>
      <c r="W1" s="350"/>
      <c r="X1" s="350"/>
    </row>
    <row r="2" spans="1:24" ht="33.75">
      <c r="A2" s="225"/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226"/>
      <c r="W2" s="226"/>
      <c r="X2" s="226"/>
    </row>
    <row r="3" spans="1:24" ht="33.75">
      <c r="A3" s="178" t="s">
        <v>1773</v>
      </c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226"/>
      <c r="S3" s="226"/>
      <c r="T3" s="226"/>
      <c r="U3" s="226"/>
      <c r="V3" s="226"/>
      <c r="W3" s="226"/>
      <c r="X3" s="226"/>
    </row>
    <row r="4" spans="1:24" ht="45" customHeight="1">
      <c r="A4" s="237" t="s">
        <v>0</v>
      </c>
      <c r="B4" s="356" t="s">
        <v>1640</v>
      </c>
      <c r="C4" s="356"/>
      <c r="D4" s="356" t="s">
        <v>171</v>
      </c>
      <c r="E4" s="356"/>
      <c r="F4" s="356" t="s">
        <v>1641</v>
      </c>
      <c r="G4" s="356"/>
      <c r="H4" s="226"/>
      <c r="I4" s="226"/>
      <c r="J4" s="226"/>
      <c r="K4" s="226"/>
      <c r="L4" s="226"/>
      <c r="M4" s="226"/>
      <c r="N4" s="226"/>
      <c r="O4" s="226"/>
      <c r="P4" s="226"/>
      <c r="Q4" s="226"/>
      <c r="R4" s="226"/>
      <c r="S4" s="226"/>
      <c r="T4" s="226"/>
      <c r="U4" s="226"/>
      <c r="V4" s="226"/>
      <c r="W4" s="226"/>
      <c r="X4" s="226"/>
    </row>
    <row r="5" spans="1:24" ht="33.75">
      <c r="A5" s="238" t="s">
        <v>40</v>
      </c>
      <c r="B5" s="408">
        <v>79</v>
      </c>
      <c r="C5" s="408"/>
      <c r="D5" s="408">
        <v>6</v>
      </c>
      <c r="E5" s="408"/>
      <c r="F5" s="408">
        <f>SUM(B5-D5)</f>
        <v>73</v>
      </c>
      <c r="G5" s="408"/>
      <c r="H5" s="226"/>
      <c r="I5" s="226"/>
      <c r="J5" s="226"/>
      <c r="K5" s="226"/>
      <c r="L5" s="226"/>
      <c r="M5" s="226"/>
      <c r="N5" s="226"/>
      <c r="O5" s="226"/>
      <c r="P5" s="226"/>
      <c r="Q5" s="226"/>
      <c r="R5" s="226"/>
      <c r="S5" s="226"/>
      <c r="T5" s="226"/>
      <c r="U5" s="226"/>
      <c r="V5" s="226"/>
      <c r="W5" s="226"/>
      <c r="X5" s="226"/>
    </row>
    <row r="6" spans="1:24" ht="33.75">
      <c r="A6" s="238" t="s">
        <v>41</v>
      </c>
      <c r="B6" s="408">
        <v>32.5</v>
      </c>
      <c r="C6" s="408"/>
      <c r="D6" s="408">
        <v>4</v>
      </c>
      <c r="E6" s="408"/>
      <c r="F6" s="408">
        <f t="shared" ref="F6:F11" si="0">SUM(B6-D6)</f>
        <v>28.5</v>
      </c>
      <c r="G6" s="408"/>
      <c r="H6" s="226"/>
      <c r="I6" s="226"/>
      <c r="J6" s="226"/>
      <c r="K6" s="226"/>
      <c r="L6" s="226"/>
      <c r="M6" s="226"/>
      <c r="N6" s="226"/>
      <c r="O6" s="226"/>
      <c r="P6" s="226"/>
      <c r="Q6" s="226"/>
      <c r="R6" s="226"/>
      <c r="S6" s="226"/>
      <c r="T6" s="226"/>
      <c r="U6" s="226"/>
      <c r="V6" s="226"/>
      <c r="W6" s="226"/>
      <c r="X6" s="226"/>
    </row>
    <row r="7" spans="1:24" ht="33.75">
      <c r="A7" s="238" t="s">
        <v>42</v>
      </c>
      <c r="B7" s="408">
        <v>43</v>
      </c>
      <c r="C7" s="408"/>
      <c r="D7" s="408">
        <v>5</v>
      </c>
      <c r="E7" s="408"/>
      <c r="F7" s="408">
        <f t="shared" si="0"/>
        <v>38</v>
      </c>
      <c r="G7" s="408"/>
      <c r="H7" s="226"/>
      <c r="I7" s="226"/>
      <c r="J7" s="226"/>
      <c r="K7" s="226"/>
      <c r="L7" s="226"/>
      <c r="M7" s="226"/>
      <c r="N7" s="226"/>
      <c r="O7" s="226"/>
      <c r="P7" s="226"/>
      <c r="Q7" s="226"/>
      <c r="R7" s="226"/>
      <c r="S7" s="226"/>
      <c r="T7" s="226"/>
      <c r="U7" s="226"/>
      <c r="V7" s="226"/>
      <c r="W7" s="226"/>
      <c r="X7" s="226"/>
    </row>
    <row r="8" spans="1:24" ht="33.75">
      <c r="A8" s="238" t="s">
        <v>43</v>
      </c>
      <c r="B8" s="408">
        <v>89</v>
      </c>
      <c r="C8" s="408"/>
      <c r="D8" s="408">
        <v>18</v>
      </c>
      <c r="E8" s="408"/>
      <c r="F8" s="408">
        <f t="shared" si="0"/>
        <v>71</v>
      </c>
      <c r="G8" s="408"/>
      <c r="H8" s="226"/>
      <c r="I8" s="226"/>
      <c r="J8" s="226"/>
      <c r="K8" s="226"/>
      <c r="L8" s="226"/>
      <c r="M8" s="226"/>
      <c r="N8" s="226"/>
      <c r="O8" s="226"/>
      <c r="P8" s="226"/>
      <c r="Q8" s="226"/>
      <c r="R8" s="226"/>
      <c r="S8" s="226"/>
      <c r="T8" s="226"/>
      <c r="U8" s="226"/>
      <c r="V8" s="226"/>
      <c r="W8" s="226"/>
      <c r="X8" s="226"/>
    </row>
    <row r="9" spans="1:24" ht="33.75">
      <c r="A9" s="238" t="s">
        <v>44</v>
      </c>
      <c r="B9" s="408">
        <v>81.5</v>
      </c>
      <c r="C9" s="408"/>
      <c r="D9" s="408">
        <v>8</v>
      </c>
      <c r="E9" s="408"/>
      <c r="F9" s="408">
        <f t="shared" si="0"/>
        <v>73.5</v>
      </c>
      <c r="G9" s="408"/>
      <c r="H9" s="226"/>
      <c r="I9" s="226"/>
      <c r="J9" s="226"/>
      <c r="K9" s="226"/>
      <c r="L9" s="226"/>
      <c r="M9" s="226"/>
      <c r="N9" s="226"/>
      <c r="O9" s="226"/>
      <c r="P9" s="226"/>
      <c r="Q9" s="226"/>
      <c r="R9" s="226"/>
      <c r="S9" s="226"/>
      <c r="T9" s="226"/>
      <c r="U9" s="226"/>
      <c r="V9" s="226"/>
      <c r="W9" s="226"/>
      <c r="X9" s="226"/>
    </row>
    <row r="10" spans="1:24" ht="33.75">
      <c r="A10" s="238" t="s">
        <v>45</v>
      </c>
      <c r="B10" s="408">
        <v>154</v>
      </c>
      <c r="C10" s="408"/>
      <c r="D10" s="408">
        <v>40</v>
      </c>
      <c r="E10" s="408"/>
      <c r="F10" s="408">
        <f t="shared" si="0"/>
        <v>114</v>
      </c>
      <c r="G10" s="408"/>
      <c r="H10" s="226"/>
      <c r="I10" s="226"/>
      <c r="J10" s="226"/>
      <c r="K10" s="226"/>
      <c r="L10" s="226"/>
      <c r="M10" s="226"/>
      <c r="N10" s="226"/>
      <c r="O10" s="226"/>
      <c r="P10" s="226"/>
      <c r="Q10" s="226"/>
      <c r="R10" s="226"/>
      <c r="S10" s="226"/>
      <c r="T10" s="226"/>
      <c r="U10" s="226"/>
      <c r="V10" s="226"/>
      <c r="W10" s="226"/>
      <c r="X10" s="226"/>
    </row>
    <row r="11" spans="1:24" ht="33.75">
      <c r="A11" s="238" t="s">
        <v>46</v>
      </c>
      <c r="B11" s="408">
        <v>26</v>
      </c>
      <c r="C11" s="408"/>
      <c r="D11" s="408">
        <v>6</v>
      </c>
      <c r="E11" s="408"/>
      <c r="F11" s="408">
        <f t="shared" si="0"/>
        <v>20</v>
      </c>
      <c r="G11" s="408"/>
      <c r="H11" s="226"/>
      <c r="I11" s="226"/>
      <c r="J11" s="226"/>
      <c r="K11" s="226"/>
      <c r="L11" s="226"/>
      <c r="M11" s="226"/>
      <c r="N11" s="226"/>
      <c r="O11" s="226"/>
      <c r="P11" s="226"/>
      <c r="Q11" s="226"/>
      <c r="R11" s="226"/>
      <c r="S11" s="226"/>
      <c r="T11" s="226"/>
      <c r="U11" s="226"/>
      <c r="V11" s="226"/>
      <c r="W11" s="226"/>
      <c r="X11" s="226"/>
    </row>
    <row r="12" spans="1:24" ht="33.75">
      <c r="A12" s="1" t="s">
        <v>10</v>
      </c>
      <c r="B12" s="412">
        <f>SUM(B5:C11)</f>
        <v>505</v>
      </c>
      <c r="C12" s="412"/>
      <c r="D12" s="408">
        <f>SUM(D5:D11)</f>
        <v>87</v>
      </c>
      <c r="E12" s="408"/>
      <c r="F12" s="408">
        <f>SUM(F5:F11)</f>
        <v>418</v>
      </c>
      <c r="G12" s="408"/>
      <c r="H12" s="226"/>
      <c r="I12" s="226"/>
      <c r="J12" s="226"/>
      <c r="K12" s="226"/>
      <c r="L12" s="226"/>
      <c r="M12" s="226"/>
      <c r="N12" s="226"/>
      <c r="O12" s="226"/>
      <c r="P12" s="226"/>
      <c r="Q12" s="226"/>
      <c r="R12" s="226"/>
      <c r="S12" s="226"/>
      <c r="T12" s="226"/>
      <c r="U12" s="226"/>
      <c r="V12" s="226"/>
      <c r="W12" s="226"/>
      <c r="X12" s="226"/>
    </row>
    <row r="13" spans="1:24" ht="33.75">
      <c r="A13" s="225"/>
      <c r="B13" s="226"/>
      <c r="C13" s="226"/>
      <c r="D13" s="226"/>
      <c r="E13" s="226"/>
      <c r="F13" s="226"/>
      <c r="G13" s="226"/>
      <c r="H13" s="226"/>
      <c r="I13" s="226"/>
      <c r="J13" s="226"/>
      <c r="K13" s="226"/>
      <c r="L13" s="226"/>
      <c r="M13" s="226"/>
      <c r="N13" s="226"/>
      <c r="O13" s="226"/>
      <c r="P13" s="226"/>
      <c r="Q13" s="226"/>
      <c r="R13" s="226"/>
      <c r="S13" s="226"/>
      <c r="T13" s="226"/>
      <c r="U13" s="226"/>
      <c r="V13" s="226"/>
      <c r="W13" s="226"/>
      <c r="X13" s="226"/>
    </row>
    <row r="14" spans="1:24" ht="33" customHeight="1">
      <c r="A14" s="375" t="s">
        <v>1774</v>
      </c>
      <c r="B14" s="375"/>
      <c r="C14" s="375"/>
      <c r="D14" s="375"/>
      <c r="E14" s="375"/>
      <c r="F14" s="375"/>
      <c r="G14" s="375"/>
      <c r="H14" s="375"/>
      <c r="I14" s="375"/>
      <c r="J14" s="375"/>
      <c r="K14" s="375"/>
      <c r="L14" s="375"/>
      <c r="M14" s="375"/>
      <c r="N14" s="375"/>
      <c r="O14" s="375"/>
      <c r="P14" s="375"/>
      <c r="Q14" s="375"/>
      <c r="R14" s="375"/>
      <c r="S14" s="375"/>
      <c r="T14" s="375"/>
      <c r="U14" s="375"/>
      <c r="V14" s="375"/>
    </row>
    <row r="15" spans="1:24" ht="33" customHeight="1">
      <c r="A15" s="76"/>
      <c r="B15" s="231"/>
      <c r="C15" s="231"/>
      <c r="D15" s="231"/>
      <c r="E15" s="231"/>
      <c r="F15" s="231"/>
      <c r="G15" s="231"/>
      <c r="H15" s="231"/>
      <c r="I15" s="231"/>
      <c r="J15" s="231"/>
      <c r="K15" s="231"/>
      <c r="L15" s="231"/>
      <c r="M15" s="231"/>
      <c r="N15" s="231"/>
      <c r="O15" s="231"/>
      <c r="P15" s="231"/>
      <c r="Q15" s="231"/>
      <c r="R15" s="231"/>
      <c r="S15" s="231"/>
      <c r="T15" s="231"/>
      <c r="U15" s="231"/>
      <c r="V15" s="231"/>
    </row>
    <row r="16" spans="1:24" ht="33" customHeight="1">
      <c r="A16" s="230" t="s">
        <v>1279</v>
      </c>
      <c r="B16" s="344" t="s">
        <v>13</v>
      </c>
      <c r="C16" s="344"/>
      <c r="D16" s="239" t="s">
        <v>1459</v>
      </c>
      <c r="E16" s="239" t="s">
        <v>1460</v>
      </c>
      <c r="F16" s="230" t="s">
        <v>33</v>
      </c>
      <c r="G16" s="376" t="s">
        <v>16</v>
      </c>
      <c r="H16" s="376"/>
      <c r="I16" s="240"/>
      <c r="J16" s="240"/>
      <c r="K16" s="240"/>
      <c r="L16" s="240"/>
      <c r="M16" s="240"/>
      <c r="N16" s="240"/>
      <c r="O16" s="240"/>
      <c r="P16" s="240"/>
      <c r="Q16" s="240"/>
      <c r="R16" s="240"/>
    </row>
    <row r="17" spans="1:23" ht="33" customHeight="1">
      <c r="A17" s="241" t="s">
        <v>11</v>
      </c>
      <c r="B17" s="376" t="s">
        <v>18</v>
      </c>
      <c r="C17" s="376"/>
      <c r="D17" s="107">
        <f>SUM(D23+D24+D26+D27+D29)</f>
        <v>308</v>
      </c>
      <c r="E17" s="107">
        <f>SUM(Q23+Q24+Q26+Q27+Q29)</f>
        <v>25.199999999999996</v>
      </c>
      <c r="F17" s="242">
        <f>SUM(E17/D17*100)</f>
        <v>8.1818181818181799</v>
      </c>
      <c r="G17" s="409" t="s">
        <v>1465</v>
      </c>
      <c r="H17" s="409"/>
      <c r="J17" s="52"/>
      <c r="K17" s="52"/>
      <c r="L17" s="53"/>
      <c r="M17" s="53"/>
      <c r="N17" s="54"/>
      <c r="O17" s="240"/>
      <c r="P17" s="240"/>
      <c r="Q17" s="240"/>
      <c r="R17" s="240"/>
    </row>
    <row r="18" spans="1:23" ht="33" customHeight="1">
      <c r="A18" s="241" t="s">
        <v>12</v>
      </c>
      <c r="B18" s="376" t="s">
        <v>17</v>
      </c>
      <c r="C18" s="376"/>
      <c r="D18" s="107">
        <f>SUM(D25+D28)</f>
        <v>197</v>
      </c>
      <c r="E18" s="107">
        <f>SUM(Q25+Q28)</f>
        <v>15.4</v>
      </c>
      <c r="F18" s="242">
        <f>SUM(E18/D18*100)</f>
        <v>7.8172588832487317</v>
      </c>
      <c r="G18" s="409" t="s">
        <v>1465</v>
      </c>
      <c r="H18" s="409"/>
    </row>
    <row r="19" spans="1:23" ht="33" customHeight="1">
      <c r="A19" s="55"/>
      <c r="B19" s="55"/>
      <c r="C19" s="55"/>
      <c r="D19" s="55"/>
      <c r="E19" s="55"/>
      <c r="F19" s="55"/>
      <c r="G19" s="55"/>
      <c r="H19" s="55"/>
      <c r="I19" s="55"/>
      <c r="J19" s="56"/>
      <c r="K19" s="56"/>
      <c r="L19" s="56"/>
      <c r="M19" s="56"/>
      <c r="N19" s="56"/>
      <c r="O19" s="56"/>
      <c r="P19" s="56"/>
      <c r="Q19" s="56"/>
    </row>
    <row r="20" spans="1:23" ht="26.25">
      <c r="A20" s="358" t="s">
        <v>0</v>
      </c>
      <c r="B20" s="356" t="s">
        <v>25</v>
      </c>
      <c r="C20" s="356"/>
      <c r="D20" s="356" t="s">
        <v>1</v>
      </c>
      <c r="E20" s="352" t="s">
        <v>1280</v>
      </c>
      <c r="F20" s="365"/>
      <c r="G20" s="365"/>
      <c r="H20" s="365"/>
      <c r="I20" s="365"/>
      <c r="J20" s="353"/>
      <c r="K20" s="352" t="s">
        <v>1281</v>
      </c>
      <c r="L20" s="365"/>
      <c r="M20" s="365"/>
      <c r="N20" s="353"/>
      <c r="O20" s="366" t="s">
        <v>1258</v>
      </c>
      <c r="P20" s="366" t="s">
        <v>6</v>
      </c>
      <c r="Q20" s="366" t="s">
        <v>7</v>
      </c>
      <c r="R20" s="359" t="s">
        <v>1477</v>
      </c>
      <c r="S20" s="359" t="s">
        <v>1476</v>
      </c>
      <c r="T20" s="377" t="s">
        <v>8</v>
      </c>
      <c r="U20" s="377" t="s">
        <v>9</v>
      </c>
      <c r="V20" s="362" t="s">
        <v>15</v>
      </c>
      <c r="W20" s="377" t="s">
        <v>14</v>
      </c>
    </row>
    <row r="21" spans="1:23" ht="48.75" customHeight="1">
      <c r="A21" s="358"/>
      <c r="B21" s="356"/>
      <c r="C21" s="356"/>
      <c r="D21" s="356"/>
      <c r="E21" s="114" t="s">
        <v>1261</v>
      </c>
      <c r="F21" s="114" t="s">
        <v>1263</v>
      </c>
      <c r="G21" s="114" t="s">
        <v>2</v>
      </c>
      <c r="H21" s="114" t="s">
        <v>3</v>
      </c>
      <c r="I21" s="115" t="s">
        <v>4</v>
      </c>
      <c r="J21" s="115" t="s">
        <v>5</v>
      </c>
      <c r="K21" s="114" t="s">
        <v>1262</v>
      </c>
      <c r="L21" s="114" t="s">
        <v>1264</v>
      </c>
      <c r="M21" s="114" t="s">
        <v>1288</v>
      </c>
      <c r="N21" s="115" t="s">
        <v>1257</v>
      </c>
      <c r="O21" s="367"/>
      <c r="P21" s="380"/>
      <c r="Q21" s="380"/>
      <c r="R21" s="360"/>
      <c r="S21" s="360"/>
      <c r="T21" s="379"/>
      <c r="U21" s="378"/>
      <c r="V21" s="363"/>
      <c r="W21" s="378"/>
    </row>
    <row r="22" spans="1:23" ht="26.25">
      <c r="A22" s="358"/>
      <c r="B22" s="356"/>
      <c r="C22" s="356"/>
      <c r="D22" s="356"/>
      <c r="E22" s="57">
        <v>0.2</v>
      </c>
      <c r="F22" s="77">
        <v>0.4</v>
      </c>
      <c r="G22" s="57">
        <v>0.6</v>
      </c>
      <c r="H22" s="57">
        <v>0.8</v>
      </c>
      <c r="I22" s="57">
        <v>0.4</v>
      </c>
      <c r="J22" s="57">
        <v>0.6</v>
      </c>
      <c r="K22" s="57">
        <v>0.4</v>
      </c>
      <c r="L22" s="57">
        <v>0.8</v>
      </c>
      <c r="M22" s="57">
        <v>1</v>
      </c>
      <c r="N22" s="57">
        <v>1</v>
      </c>
      <c r="O22" s="57">
        <v>1</v>
      </c>
      <c r="P22" s="367"/>
      <c r="Q22" s="367"/>
      <c r="R22" s="361"/>
      <c r="S22" s="361"/>
      <c r="T22" s="243">
        <v>0.2</v>
      </c>
      <c r="U22" s="379"/>
      <c r="V22" s="364"/>
      <c r="W22" s="379"/>
    </row>
    <row r="23" spans="1:23" ht="33" customHeight="1">
      <c r="A23" s="238" t="s">
        <v>40</v>
      </c>
      <c r="B23" s="346">
        <v>20</v>
      </c>
      <c r="C23" s="347"/>
      <c r="D23" s="244">
        <f t="shared" ref="D23:D29" si="1">SUM(B5)</f>
        <v>79</v>
      </c>
      <c r="E23" s="58">
        <f>COUNTIFS('ตัวชี้วัดที่ 15 งานตีพิมพ์'!$G:$G,$A$23,'ตัวชี้วัดที่ 15 งานตีพิมพ์'!$E:$E,E21)</f>
        <v>5</v>
      </c>
      <c r="F23" s="58">
        <f>COUNTIFS('ตัวชี้วัดที่ 15 งานตีพิมพ์'!$G:$G,$A$23,'ตัวชี้วัดที่ 15 งานตีพิมพ์'!$E:$E,F21)</f>
        <v>0</v>
      </c>
      <c r="G23" s="58">
        <f>COUNTIFS('ตัวชี้วัดที่ 15 งานตีพิมพ์'!$G:$G,$A$23,'ตัวชี้วัดที่ 15 งานตีพิมพ์'!$E:$E,G21)</f>
        <v>2</v>
      </c>
      <c r="H23" s="58">
        <f>COUNTIFS('ตัวชี้วัดที่ 15 งานตีพิมพ์'!$G:$G,$A$23,'ตัวชี้วัดที่ 15 งานตีพิมพ์'!$E:$E,H21)</f>
        <v>2</v>
      </c>
      <c r="I23" s="58">
        <f>COUNTIFS('ตัวชี้วัดที่ 15 งานตีพิมพ์'!$G:$G,$A$23,'ตัวชี้วัดที่ 15 งานตีพิมพ์'!$E:$E,I21)</f>
        <v>0</v>
      </c>
      <c r="J23" s="58">
        <f>COUNTIFS('ตัวชี้วัดที่ 15 งานตีพิมพ์'!$G:$G,$A$23,'ตัวชี้วัดที่ 15 งานตีพิมพ์'!$E:$E,J21)</f>
        <v>0</v>
      </c>
      <c r="K23" s="58">
        <f>COUNTIFS('ตัวชี้วัดที่ 15 งานตีพิมพ์'!$G:$G,$A$23,'ตัวชี้วัดที่ 15 งานตีพิมพ์'!$E:$E,K21)</f>
        <v>1</v>
      </c>
      <c r="L23" s="58">
        <f>COUNTIFS('ตัวชี้วัดที่ 15 งานตีพิมพ์'!$G:$G,$A$23,'ตัวชี้วัดที่ 15 งานตีพิมพ์'!$E:$E,L21)</f>
        <v>0</v>
      </c>
      <c r="M23" s="58">
        <f>COUNTIFS('ตัวชี้วัดที่ 15 งานตีพิมพ์'!$G:$G,$A$23,'ตัวชี้วัดที่ 15 งานตีพิมพ์'!$E:$E,M21)</f>
        <v>0</v>
      </c>
      <c r="N23" s="58">
        <f>COUNTIFS('ตัวชี้วัดที่ 15 งานตีพิมพ์'!$G:$G,$A$23,'ตัวชี้วัดที่ 15 งานตีพิมพ์'!$E:$E,N21)</f>
        <v>0</v>
      </c>
      <c r="O23" s="58">
        <f>COUNTIFS('ตัวชี้วัดที่ 15 งานตีพิมพ์'!$G:$G,A23,'ตัวชี้วัดที่ 15 งานตีพิมพ์'!$E:$E,$O$20)</f>
        <v>0</v>
      </c>
      <c r="P23" s="75">
        <f>SUM(E23,K23,F23,G23,H23,L23,M23,O23,I23,J23,N23)</f>
        <v>10</v>
      </c>
      <c r="Q23" s="60">
        <f>SUM((E23*$E$22)+(K23*$K$22)+(F23*$F$22)+(G23*$G$22)+(H23*$H$22)+(L23*$L$22)+(M23*$M$22)+(I23*$I$22)+(J23*$J$22)+(N23*$N$22)+(O23*$O$22))</f>
        <v>4.1999999999999993</v>
      </c>
      <c r="R23" s="60">
        <f>SUM(Q23/D23*100)</f>
        <v>5.3164556962025307</v>
      </c>
      <c r="S23" s="57">
        <f>SUM(R23/4)</f>
        <v>1.3291139240506327</v>
      </c>
      <c r="T23" s="245">
        <f>SUM((20-R23)*D23/100/$T$22)</f>
        <v>57.999999999999993</v>
      </c>
      <c r="U23" s="246">
        <f t="shared" ref="U23:U29" si="2">SUM(T23*$T$22/D23*100)</f>
        <v>14.683544303797468</v>
      </c>
      <c r="V23" s="246">
        <f t="shared" ref="V23:V29" si="3">SUM(R23+U23)</f>
        <v>20</v>
      </c>
      <c r="W23" s="247">
        <f>SUM(V23/4)</f>
        <v>5</v>
      </c>
    </row>
    <row r="24" spans="1:23" ht="33" customHeight="1">
      <c r="A24" s="238" t="s">
        <v>41</v>
      </c>
      <c r="B24" s="346">
        <v>20</v>
      </c>
      <c r="C24" s="347"/>
      <c r="D24" s="244">
        <f t="shared" si="1"/>
        <v>32.5</v>
      </c>
      <c r="E24" s="58">
        <f>COUNTIFS('ตัวชี้วัดที่ 15 งานตีพิมพ์'!$G:$G,$A$24,'ตัวชี้วัดที่ 15 งานตีพิมพ์'!$E:$E,E21)</f>
        <v>0</v>
      </c>
      <c r="F24" s="58">
        <f>COUNTIFS('ตัวชี้วัดที่ 15 งานตีพิมพ์'!$G:$G,$A$24,'ตัวชี้วัดที่ 15 งานตีพิมพ์'!$E:$E,F21)</f>
        <v>0</v>
      </c>
      <c r="G24" s="58">
        <f>COUNTIFS('ตัวชี้วัดที่ 15 งานตีพิมพ์'!$G:$G,$A$24,'ตัวชี้วัดที่ 15 งานตีพิมพ์'!$E:$E,G21)</f>
        <v>1</v>
      </c>
      <c r="H24" s="58">
        <f>COUNTIFS('ตัวชี้วัดที่ 15 งานตีพิมพ์'!$G:$G,$A$24,'ตัวชี้วัดที่ 15 งานตีพิมพ์'!$E:$E,H21)</f>
        <v>1</v>
      </c>
      <c r="I24" s="58">
        <f>COUNTIFS('ตัวชี้วัดที่ 15 งานตีพิมพ์'!$G:$G,$A$24,'ตัวชี้วัดที่ 15 งานตีพิมพ์'!$E:$E,I21)</f>
        <v>0</v>
      </c>
      <c r="J24" s="58">
        <f>COUNTIFS('ตัวชี้วัดที่ 15 งานตีพิมพ์'!$G:$G,$A$24,'ตัวชี้วัดที่ 15 งานตีพิมพ์'!$E:$E,J21)</f>
        <v>0</v>
      </c>
      <c r="K24" s="58">
        <f>COUNTIFS('ตัวชี้วัดที่ 15 งานตีพิมพ์'!$G:$G,$A$24,'ตัวชี้วัดที่ 15 งานตีพิมพ์'!$E:$E,K21)</f>
        <v>0</v>
      </c>
      <c r="L24" s="58">
        <f>COUNTIFS('ตัวชี้วัดที่ 15 งานตีพิมพ์'!$G:$G,$A$24,'ตัวชี้วัดที่ 15 งานตีพิมพ์'!$E:$E,L21)</f>
        <v>0</v>
      </c>
      <c r="M24" s="58">
        <f>COUNTIFS('ตัวชี้วัดที่ 15 งานตีพิมพ์'!$G:$G,$A$24,'ตัวชี้วัดที่ 15 งานตีพิมพ์'!$E:$E,M21)</f>
        <v>2</v>
      </c>
      <c r="N24" s="58">
        <f>COUNTIFS('ตัวชี้วัดที่ 15 งานตีพิมพ์'!$G:$G,$A$24,'ตัวชี้วัดที่ 15 งานตีพิมพ์'!$E:$E,N21)</f>
        <v>0</v>
      </c>
      <c r="O24" s="58">
        <f>COUNTIFS('ตัวชี้วัดที่ 15 งานตีพิมพ์'!$G:$G,A24,'ตัวชี้วัดที่ 15 งานตีพิมพ์'!$E:$E,$O$20)</f>
        <v>0</v>
      </c>
      <c r="P24" s="308">
        <f t="shared" ref="P24:P29" si="4">SUM(E24,K24,F24,G24,H24,L24,M24,O24,I24,J24,N24)</f>
        <v>4</v>
      </c>
      <c r="Q24" s="60">
        <f t="shared" ref="Q24:Q28" si="5">SUM((E24*$E$22)+(K24*$K$22)+(F24*$F$22)+(G24*$G$22)+(H24*$H$22)+(L24*$L$22)+(M24*$M$22)+(I24*$I$22)+(J24*$J$22)+(N24*$N$22)+(O24*$O$22))</f>
        <v>3.4</v>
      </c>
      <c r="R24" s="60">
        <f t="shared" ref="R24:R27" si="6">SUM(Q24/D24*100)</f>
        <v>10.461538461538462</v>
      </c>
      <c r="S24" s="57">
        <f>SUM(R24/4)</f>
        <v>2.6153846153846154</v>
      </c>
      <c r="T24" s="245">
        <f>SUM((20-R24)*D24/100/$T$22)</f>
        <v>15.5</v>
      </c>
      <c r="U24" s="246">
        <f t="shared" si="2"/>
        <v>9.5384615384615383</v>
      </c>
      <c r="V24" s="246">
        <f t="shared" si="3"/>
        <v>20</v>
      </c>
      <c r="W24" s="247">
        <f>SUM(V24/4)</f>
        <v>5</v>
      </c>
    </row>
    <row r="25" spans="1:23" ht="33" customHeight="1">
      <c r="A25" s="238" t="s">
        <v>42</v>
      </c>
      <c r="B25" s="346">
        <v>30</v>
      </c>
      <c r="C25" s="347"/>
      <c r="D25" s="244">
        <f t="shared" si="1"/>
        <v>43</v>
      </c>
      <c r="E25" s="58">
        <f>COUNTIFS('ตัวชี้วัดที่ 15 งานตีพิมพ์'!$G:$G,$A$25,'ตัวชี้วัดที่ 15 งานตีพิมพ์'!$E:$E,E21)</f>
        <v>0</v>
      </c>
      <c r="F25" s="58">
        <f>COUNTIFS('ตัวชี้วัดที่ 15 งานตีพิมพ์'!$G:$G,$A$25,'ตัวชี้วัดที่ 15 งานตีพิมพ์'!$E:$E,F21)</f>
        <v>0</v>
      </c>
      <c r="G25" s="58">
        <f>COUNTIFS('ตัวชี้วัดที่ 15 งานตีพิมพ์'!$G:$G,$A$25,'ตัวชี้วัดที่ 15 งานตีพิมพ์'!$E:$E,G21)</f>
        <v>0</v>
      </c>
      <c r="H25" s="58">
        <f>COUNTIFS('ตัวชี้วัดที่ 15 งานตีพิมพ์'!$G:$G,$A$25,'ตัวชี้วัดที่ 15 งานตีพิมพ์'!$E:$E,H21)</f>
        <v>4</v>
      </c>
      <c r="I25" s="58">
        <f>COUNTIFS('ตัวชี้วัดที่ 15 งานตีพิมพ์'!$G:$G,$A$25,'ตัวชี้วัดที่ 15 งานตีพิมพ์'!$E:$E,I21)</f>
        <v>0</v>
      </c>
      <c r="J25" s="58">
        <f>COUNTIFS('ตัวชี้วัดที่ 15 งานตีพิมพ์'!$G:$G,$A$25,'ตัวชี้วัดที่ 15 งานตีพิมพ์'!$E:$E,J21)</f>
        <v>0</v>
      </c>
      <c r="K25" s="58">
        <f>COUNTIFS('ตัวชี้วัดที่ 15 งานตีพิมพ์'!$G:$G,$A$25,'ตัวชี้วัดที่ 15 งานตีพิมพ์'!$E:$E,K21)</f>
        <v>1</v>
      </c>
      <c r="L25" s="58">
        <f>COUNTIFS('ตัวชี้วัดที่ 15 งานตีพิมพ์'!$G:$G,$A$25,'ตัวชี้วัดที่ 15 งานตีพิมพ์'!$E:$E,L21)</f>
        <v>0</v>
      </c>
      <c r="M25" s="58">
        <f>COUNTIFS('ตัวชี้วัดที่ 15 งานตีพิมพ์'!$G:$G,$A$25,'ตัวชี้วัดที่ 15 งานตีพิมพ์'!$E:$E,M21)</f>
        <v>0</v>
      </c>
      <c r="N25" s="58">
        <f>COUNTIFS('ตัวชี้วัดที่ 15 งานตีพิมพ์'!$G:$G,$A$25,'ตัวชี้วัดที่ 15 งานตีพิมพ์'!$E:$E,N21)</f>
        <v>0</v>
      </c>
      <c r="O25" s="58">
        <f>COUNTIFS('ตัวชี้วัดที่ 15 งานตีพิมพ์'!$G:$G,A25,'ตัวชี้วัดที่ 15 งานตีพิมพ์'!$E:$E,$O$20)</f>
        <v>0</v>
      </c>
      <c r="P25" s="308">
        <f t="shared" si="4"/>
        <v>5</v>
      </c>
      <c r="Q25" s="60">
        <f t="shared" si="5"/>
        <v>3.6</v>
      </c>
      <c r="R25" s="60">
        <f t="shared" si="6"/>
        <v>8.3720930232558146</v>
      </c>
      <c r="S25" s="57">
        <f>SUM(R25/6)</f>
        <v>1.3953488372093024</v>
      </c>
      <c r="T25" s="245">
        <f>SUM((30-R25)*D25/100/$T$22)</f>
        <v>46.5</v>
      </c>
      <c r="U25" s="246">
        <f t="shared" si="2"/>
        <v>21.627906976744189</v>
      </c>
      <c r="V25" s="246">
        <f t="shared" si="3"/>
        <v>30.000000000000004</v>
      </c>
      <c r="W25" s="247">
        <f>SUM(V25/6)</f>
        <v>5.0000000000000009</v>
      </c>
    </row>
    <row r="26" spans="1:23" ht="33" customHeight="1">
      <c r="A26" s="238" t="s">
        <v>43</v>
      </c>
      <c r="B26" s="346">
        <v>20</v>
      </c>
      <c r="C26" s="347"/>
      <c r="D26" s="244">
        <f t="shared" si="1"/>
        <v>89</v>
      </c>
      <c r="E26" s="58">
        <f>COUNTIFS('ตัวชี้วัดที่ 15 งานตีพิมพ์'!$G:$G,$A$26,'ตัวชี้วัดที่ 15 งานตีพิมพ์'!$E:$E,E21)</f>
        <v>4</v>
      </c>
      <c r="F26" s="58">
        <f>COUNTIFS('ตัวชี้วัดที่ 15 งานตีพิมพ์'!$G:$G,$A$26,'ตัวชี้วัดที่ 15 งานตีพิมพ์'!$E:$E,F21)</f>
        <v>0</v>
      </c>
      <c r="G26" s="58">
        <f>COUNTIFS('ตัวชี้วัดที่ 15 งานตีพิมพ์'!$G:$G,$A$26,'ตัวชี้วัดที่ 15 งานตีพิมพ์'!$E:$E,G21)</f>
        <v>2</v>
      </c>
      <c r="H26" s="58">
        <f>COUNTIFS('ตัวชี้วัดที่ 15 งานตีพิมพ์'!$G:$G,$A$26,'ตัวชี้วัดที่ 15 งานตีพิมพ์'!$E:$E,H21)</f>
        <v>1</v>
      </c>
      <c r="I26" s="58">
        <f>COUNTIFS('ตัวชี้วัดที่ 15 งานตีพิมพ์'!$G:$G,$A$26,'ตัวชี้วัดที่ 15 งานตีพิมพ์'!$E:$E,I21)</f>
        <v>0</v>
      </c>
      <c r="J26" s="58">
        <f>COUNTIFS('ตัวชี้วัดที่ 15 งานตีพิมพ์'!$G:$G,$A$26,'ตัวชี้วัดที่ 15 งานตีพิมพ์'!$E:$E,J21)</f>
        <v>0</v>
      </c>
      <c r="K26" s="58">
        <f>COUNTIFS('ตัวชี้วัดที่ 15 งานตีพิมพ์'!$G:$G,$A$26,'ตัวชี้วัดที่ 15 งานตีพิมพ์'!$E:$E,K21)</f>
        <v>0</v>
      </c>
      <c r="L26" s="58">
        <f>COUNTIFS('ตัวชี้วัดที่ 15 งานตีพิมพ์'!$G:$G,$A$26,'ตัวชี้วัดที่ 15 งานตีพิมพ์'!$E:$E,L21)</f>
        <v>0</v>
      </c>
      <c r="M26" s="58">
        <f>COUNTIFS('ตัวชี้วัดที่ 15 งานตีพิมพ์'!$G:$G,$A$26,'ตัวชี้วัดที่ 15 งานตีพิมพ์'!$E:$E,M21)</f>
        <v>0</v>
      </c>
      <c r="N26" s="58">
        <f>COUNTIFS('ตัวชี้วัดที่ 15 งานตีพิมพ์'!$G:$G,$A$26,'ตัวชี้วัดที่ 15 งานตีพิมพ์'!$E:$E,N21)</f>
        <v>0</v>
      </c>
      <c r="O26" s="58">
        <f>COUNTIFS('ตัวชี้วัดที่ 15 งานตีพิมพ์'!$G:$G,A26,'ตัวชี้วัดที่ 15 งานตีพิมพ์'!$E:$E,$O$20)</f>
        <v>0</v>
      </c>
      <c r="P26" s="308">
        <f t="shared" si="4"/>
        <v>7</v>
      </c>
      <c r="Q26" s="60">
        <f t="shared" si="5"/>
        <v>2.8</v>
      </c>
      <c r="R26" s="60">
        <f t="shared" si="6"/>
        <v>3.1460674157303368</v>
      </c>
      <c r="S26" s="57">
        <f>SUM(R26/4)</f>
        <v>0.78651685393258419</v>
      </c>
      <c r="T26" s="245">
        <f>SUM((20-R26)*D26/100/$T$22)</f>
        <v>75</v>
      </c>
      <c r="U26" s="246">
        <f t="shared" si="2"/>
        <v>16.853932584269664</v>
      </c>
      <c r="V26" s="246">
        <f t="shared" si="3"/>
        <v>20</v>
      </c>
      <c r="W26" s="247">
        <f>SUM(V26/4)</f>
        <v>5</v>
      </c>
    </row>
    <row r="27" spans="1:23" ht="33" customHeight="1">
      <c r="A27" s="238" t="s">
        <v>44</v>
      </c>
      <c r="B27" s="346">
        <v>20</v>
      </c>
      <c r="C27" s="347"/>
      <c r="D27" s="244">
        <f t="shared" si="1"/>
        <v>81.5</v>
      </c>
      <c r="E27" s="58">
        <f>COUNTIFS('ตัวชี้วัดที่ 15 งานตีพิมพ์'!$G:$G,$A$27,'ตัวชี้วัดที่ 15 งานตีพิมพ์'!$E:$E,E21)</f>
        <v>10</v>
      </c>
      <c r="F27" s="58">
        <f>COUNTIFS('ตัวชี้วัดที่ 15 งานตีพิมพ์'!$G:$G,$A$27,'ตัวชี้วัดที่ 15 งานตีพิมพ์'!$E:$E,F21)</f>
        <v>0</v>
      </c>
      <c r="G27" s="58">
        <f>COUNTIFS('ตัวชี้วัดที่ 15 งานตีพิมพ์'!$G:$G,$A$27,'ตัวชี้วัดที่ 15 งานตีพิมพ์'!$E:$E,G21)</f>
        <v>2</v>
      </c>
      <c r="H27" s="58">
        <f>COUNTIFS('ตัวชี้วัดที่ 15 งานตีพิมพ์'!$G:$G,$A$27,'ตัวชี้วัดที่ 15 งานตีพิมพ์'!$E:$E,H21)</f>
        <v>2</v>
      </c>
      <c r="I27" s="58">
        <f>COUNTIFS('ตัวชี้วัดที่ 15 งานตีพิมพ์'!$G:$G,$A$27,'ตัวชี้วัดที่ 15 งานตีพิมพ์'!$E:$E,I21)</f>
        <v>0</v>
      </c>
      <c r="J27" s="58">
        <f>COUNTIFS('ตัวชี้วัดที่ 15 งานตีพิมพ์'!$G:$G,$A$27,'ตัวชี้วัดที่ 15 งานตีพิมพ์'!$E:$E,J21)</f>
        <v>0</v>
      </c>
      <c r="K27" s="58">
        <f>COUNTIFS('ตัวชี้วัดที่ 15 งานตีพิมพ์'!$G:$G,$A$27,'ตัวชี้วัดที่ 15 งานตีพิมพ์'!$E:$E,K21)</f>
        <v>3</v>
      </c>
      <c r="L27" s="58">
        <f>COUNTIFS('ตัวชี้วัดที่ 15 งานตีพิมพ์'!$G:$G,$A$27,'ตัวชี้วัดที่ 15 งานตีพิมพ์'!$E:$E,L21)</f>
        <v>0</v>
      </c>
      <c r="M27" s="58">
        <f>COUNTIFS('ตัวชี้วัดที่ 15 งานตีพิมพ์'!$G:$G,$A$27,'ตัวชี้วัดที่ 15 งานตีพิมพ์'!$E:$E,M21)</f>
        <v>1</v>
      </c>
      <c r="N27" s="58">
        <f>COUNTIFS('ตัวชี้วัดที่ 15 งานตีพิมพ์'!$G:$G,$A$27,'ตัวชี้วัดที่ 15 งานตีพิมพ์'!$E:$E,N21)</f>
        <v>0</v>
      </c>
      <c r="O27" s="58">
        <f>COUNTIFS('ตัวชี้วัดที่ 15 งานตีพิมพ์'!$G:$G,A27,'ตัวชี้วัดที่ 15 งานตีพิมพ์'!$E:$E,$O$20)</f>
        <v>0</v>
      </c>
      <c r="P27" s="308">
        <f t="shared" si="4"/>
        <v>18</v>
      </c>
      <c r="Q27" s="60">
        <f t="shared" si="5"/>
        <v>7</v>
      </c>
      <c r="R27" s="60">
        <f t="shared" si="6"/>
        <v>8.5889570552147241</v>
      </c>
      <c r="S27" s="57">
        <f>SUM(R27/4)</f>
        <v>2.147239263803681</v>
      </c>
      <c r="T27" s="245">
        <f>SUM((20-R27)*D27/100/$T$22)</f>
        <v>46.5</v>
      </c>
      <c r="U27" s="246">
        <f t="shared" si="2"/>
        <v>11.411042944785276</v>
      </c>
      <c r="V27" s="246">
        <f t="shared" si="3"/>
        <v>20</v>
      </c>
      <c r="W27" s="247">
        <f>SUM(V27/4)</f>
        <v>5</v>
      </c>
    </row>
    <row r="28" spans="1:23" ht="33" customHeight="1">
      <c r="A28" s="238" t="s">
        <v>45</v>
      </c>
      <c r="B28" s="346">
        <v>30</v>
      </c>
      <c r="C28" s="347"/>
      <c r="D28" s="244">
        <f t="shared" si="1"/>
        <v>154</v>
      </c>
      <c r="E28" s="58">
        <f>COUNTIFS('ตัวชี้วัดที่ 15 งานตีพิมพ์'!$G:$G,$A$28,'ตัวชี้วัดที่ 15 งานตีพิมพ์'!$E:$E,E21)</f>
        <v>15</v>
      </c>
      <c r="F28" s="58">
        <f>COUNTIFS('ตัวชี้วัดที่ 15 งานตีพิมพ์'!$G:$G,$A$28,'ตัวชี้วัดที่ 15 งานตีพิมพ์'!$E:$E,F21)</f>
        <v>0</v>
      </c>
      <c r="G28" s="58">
        <f>COUNTIFS('ตัวชี้วัดที่ 15 งานตีพิมพ์'!$G:$G,$A$28,'ตัวชี้วัดที่ 15 งานตีพิมพ์'!$E:$E,G21)</f>
        <v>1</v>
      </c>
      <c r="H28" s="58">
        <f>COUNTIFS('ตัวชี้วัดที่ 15 งานตีพิมพ์'!$G:$G,$A$28,'ตัวชี้วัดที่ 15 งานตีพิมพ์'!$E:$E,H21)</f>
        <v>9</v>
      </c>
      <c r="I28" s="58">
        <f>COUNTIFS('ตัวชี้วัดที่ 15 งานตีพิมพ์'!$G:$G,$A$28,'ตัวชี้วัดที่ 15 งานตีพิมพ์'!$E:$E,I21)</f>
        <v>0</v>
      </c>
      <c r="J28" s="58">
        <f>COUNTIFS('ตัวชี้วัดที่ 15 งานตีพิมพ์'!$G:$G,$A$28,'ตัวชี้วัดที่ 15 งานตีพิมพ์'!$E:$E,J21)</f>
        <v>0</v>
      </c>
      <c r="K28" s="58">
        <f>COUNTIFS('ตัวชี้วัดที่ 15 งานตีพิมพ์'!$G:$G,$A$28,'ตัวชี้วัดที่ 15 งานตีพิมพ์'!$E:$E,K21)</f>
        <v>0</v>
      </c>
      <c r="L28" s="58">
        <f>COUNTIFS('ตัวชี้วัดที่ 15 งานตีพิมพ์'!$G:$G,$A$28,'ตัวชี้วัดที่ 15 งานตีพิมพ์'!$E:$E,L21)</f>
        <v>0</v>
      </c>
      <c r="M28" s="58">
        <f>COUNTIFS('ตัวชี้วัดที่ 15 งานตีพิมพ์'!$G:$G,$A$28,'ตัวชี้วัดที่ 15 งานตีพิมพ์'!$E:$E,M21)</f>
        <v>1</v>
      </c>
      <c r="N28" s="58">
        <f>COUNTIFS('ตัวชี้วัดที่ 15 งานตีพิมพ์'!$G:$G,$A$28,'ตัวชี้วัดที่ 15 งานตีพิมพ์'!$E:$E,N21)</f>
        <v>0</v>
      </c>
      <c r="O28" s="58">
        <f>COUNTIFS('ตัวชี้วัดที่ 15 งานตีพิมพ์'!$G:$G,A28,'ตัวชี้วัดที่ 15 งานตีพิมพ์'!$E:$E,$O$20)</f>
        <v>0</v>
      </c>
      <c r="P28" s="308">
        <f>SUM(E28:O28)</f>
        <v>26</v>
      </c>
      <c r="Q28" s="60">
        <f t="shared" si="5"/>
        <v>11.8</v>
      </c>
      <c r="R28" s="60">
        <f>SUM(Q28/D28*100)</f>
        <v>7.662337662337662</v>
      </c>
      <c r="S28" s="57">
        <f>SUM(R28/6)</f>
        <v>1.277056277056277</v>
      </c>
      <c r="T28" s="245">
        <f>SUM((30-R28)*D28/100/$T$22)</f>
        <v>171.99999999999997</v>
      </c>
      <c r="U28" s="246">
        <f t="shared" si="2"/>
        <v>22.337662337662337</v>
      </c>
      <c r="V28" s="246">
        <f t="shared" si="3"/>
        <v>30</v>
      </c>
      <c r="W28" s="247">
        <f>SUM(V28/6)</f>
        <v>5</v>
      </c>
    </row>
    <row r="29" spans="1:23" ht="33" customHeight="1">
      <c r="A29" s="238" t="s">
        <v>46</v>
      </c>
      <c r="B29" s="346">
        <v>20</v>
      </c>
      <c r="C29" s="347"/>
      <c r="D29" s="244">
        <f t="shared" si="1"/>
        <v>26</v>
      </c>
      <c r="E29" s="58">
        <f>COUNTIFS('ตัวชี้วัดที่ 15 งานตีพิมพ์'!$G:$G,$A$29,'ตัวชี้วัดที่ 15 งานตีพิมพ์'!$E:$E,E21)</f>
        <v>0</v>
      </c>
      <c r="F29" s="58">
        <f>COUNTIFS('ตัวชี้วัดที่ 15 งานตีพิมพ์'!$G:$G,$A$29,'ตัวชี้วัดที่ 15 งานตีพิมพ์'!$E:$E,F21)</f>
        <v>0</v>
      </c>
      <c r="G29" s="58">
        <f>COUNTIFS('ตัวชี้วัดที่ 15 งานตีพิมพ์'!$G:$G,$A$29,'ตัวชี้วัดที่ 15 งานตีพิมพ์'!$E:$E,G21)</f>
        <v>9</v>
      </c>
      <c r="H29" s="58">
        <f>COUNTIFS('ตัวชี้วัดที่ 15 งานตีพิมพ์'!$G:$G,$A$29,'ตัวชี้วัดที่ 15 งานตีพิมพ์'!$E:$E,H21)</f>
        <v>2</v>
      </c>
      <c r="I29" s="58">
        <f>COUNTIFS('ตัวชี้วัดที่ 15 งานตีพิมพ์'!$G:$G,$A$29,'ตัวชี้วัดที่ 15 งานตีพิมพ์'!$E:$E,I21)</f>
        <v>0</v>
      </c>
      <c r="J29" s="58">
        <f>COUNTIFS('ตัวชี้วัดที่ 15 งานตีพิมพ์'!$G:$G,$A$29,'ตัวชี้วัดที่ 15 งานตีพิมพ์'!$E:$E,J21)</f>
        <v>0</v>
      </c>
      <c r="K29" s="58">
        <f>COUNTIFS('ตัวชี้วัดที่ 15 งานตีพิมพ์'!$G:$G,$A$29,'ตัวชี้วัดที่ 15 งานตีพิมพ์'!$E:$E,K21)</f>
        <v>2</v>
      </c>
      <c r="L29" s="58">
        <f>COUNTIFS('ตัวชี้วัดที่ 15 งานตีพิมพ์'!$G:$G,$A$29,'ตัวชี้วัดที่ 15 งานตีพิมพ์'!$E:$E,L21)</f>
        <v>0</v>
      </c>
      <c r="M29" s="58">
        <f>COUNTIFS('ตัวชี้วัดที่ 15 งานตีพิมพ์'!$G:$G,$A$29,'ตัวชี้วัดที่ 15 งานตีพิมพ์'!$E:$E,M21)</f>
        <v>0</v>
      </c>
      <c r="N29" s="58">
        <f>COUNTIFS('ตัวชี้วัดที่ 15 งานตีพิมพ์'!$G:$G,$A$29,'ตัวชี้วัดที่ 15 งานตีพิมพ์'!$E:$E,N21)</f>
        <v>0</v>
      </c>
      <c r="O29" s="58">
        <f>COUNTIFS('ตัวชี้วัดที่ 15 งานตีพิมพ์'!$G:$G,A29,'ตัวชี้วัดที่ 15 งานตีพิมพ์'!$E:$E,$O$20)</f>
        <v>0</v>
      </c>
      <c r="P29" s="308">
        <f t="shared" si="4"/>
        <v>13</v>
      </c>
      <c r="Q29" s="60">
        <f>SUM((E29*$E$22)+(K29*$K$22)+(F29*$F$22)+(G29*$G$22)+(H29*$H$22)+(L29*$L$22)+(M29*$M$22)+(I29*$I$22)+(J29*$J$22)+(N29*$N$22)+(O29*$O$22))</f>
        <v>7.7999999999999989</v>
      </c>
      <c r="R29" s="60">
        <f>SUM(Q29/D29*100)</f>
        <v>29.999999999999993</v>
      </c>
      <c r="S29" s="57">
        <f>SUM(R29/4)</f>
        <v>7.4999999999999982</v>
      </c>
      <c r="T29" s="245">
        <f>SUM((20-R29)*D29/100/$T$22)</f>
        <v>-12.999999999999991</v>
      </c>
      <c r="U29" s="246">
        <f t="shared" si="2"/>
        <v>-9.9999999999999929</v>
      </c>
      <c r="V29" s="246">
        <f t="shared" si="3"/>
        <v>20</v>
      </c>
      <c r="W29" s="247">
        <f>SUM(V29/4)</f>
        <v>5</v>
      </c>
    </row>
    <row r="30" spans="1:23" ht="33" customHeight="1">
      <c r="A30" s="1" t="s">
        <v>10</v>
      </c>
      <c r="B30" s="399"/>
      <c r="C30" s="400"/>
      <c r="D30" s="1">
        <f>SUM(D23:D29)</f>
        <v>505</v>
      </c>
      <c r="E30" s="72">
        <f t="shared" ref="E30:M30" si="7">SUM(E23:E29)</f>
        <v>34</v>
      </c>
      <c r="F30" s="72">
        <f t="shared" si="7"/>
        <v>0</v>
      </c>
      <c r="G30" s="72">
        <f t="shared" si="7"/>
        <v>17</v>
      </c>
      <c r="H30" s="72">
        <f t="shared" si="7"/>
        <v>21</v>
      </c>
      <c r="I30" s="72">
        <f t="shared" si="7"/>
        <v>0</v>
      </c>
      <c r="J30" s="72">
        <f t="shared" si="7"/>
        <v>0</v>
      </c>
      <c r="K30" s="72">
        <f t="shared" si="7"/>
        <v>7</v>
      </c>
      <c r="L30" s="72">
        <f t="shared" si="7"/>
        <v>0</v>
      </c>
      <c r="M30" s="72">
        <f t="shared" si="7"/>
        <v>4</v>
      </c>
      <c r="N30" s="72">
        <f>SUM(N23:N29)</f>
        <v>0</v>
      </c>
      <c r="O30" s="72">
        <f>SUM(O23:O29)</f>
        <v>0</v>
      </c>
      <c r="P30" s="308">
        <f>SUM(P23:P29)</f>
        <v>83</v>
      </c>
      <c r="Q30" s="60">
        <f>SUM(Q23:Q28)</f>
        <v>32.799999999999997</v>
      </c>
      <c r="R30" s="60">
        <f>SUM(R23:R28)</f>
        <v>43.547449314279532</v>
      </c>
      <c r="S30" s="57">
        <f>SUM((S23+S26+S28+S29+S24+S25+S27)/7)</f>
        <v>2.435808538776727</v>
      </c>
      <c r="T30" s="245">
        <f>SUM(T23:T29)</f>
        <v>400.5</v>
      </c>
      <c r="U30" s="246"/>
      <c r="V30" s="246"/>
      <c r="W30" s="247"/>
    </row>
    <row r="31" spans="1:23" ht="33" hidden="1" customHeight="1">
      <c r="A31" s="248" t="s">
        <v>1294</v>
      </c>
      <c r="B31" s="373">
        <v>20</v>
      </c>
      <c r="C31" s="373">
        <v>20</v>
      </c>
      <c r="D31" s="249">
        <f>SUM(D23+D24+D26+D27+D29)</f>
        <v>308</v>
      </c>
      <c r="E31" s="249">
        <f t="shared" ref="E31:P31" si="8">SUM(E23+E24+E26+E27+E29)</f>
        <v>19</v>
      </c>
      <c r="F31" s="249">
        <f t="shared" si="8"/>
        <v>0</v>
      </c>
      <c r="G31" s="249">
        <f t="shared" si="8"/>
        <v>16</v>
      </c>
      <c r="H31" s="249">
        <f t="shared" si="8"/>
        <v>8</v>
      </c>
      <c r="I31" s="249">
        <f t="shared" si="8"/>
        <v>0</v>
      </c>
      <c r="J31" s="249">
        <f t="shared" si="8"/>
        <v>0</v>
      </c>
      <c r="K31" s="249">
        <f t="shared" si="8"/>
        <v>6</v>
      </c>
      <c r="L31" s="249">
        <f t="shared" si="8"/>
        <v>0</v>
      </c>
      <c r="M31" s="249">
        <f t="shared" si="8"/>
        <v>3</v>
      </c>
      <c r="N31" s="249">
        <f t="shared" si="8"/>
        <v>0</v>
      </c>
      <c r="O31" s="249">
        <f t="shared" si="8"/>
        <v>0</v>
      </c>
      <c r="P31" s="249">
        <f t="shared" si="8"/>
        <v>52</v>
      </c>
      <c r="Q31" s="60">
        <f>SUM((E31*$E$22)+(K31*$K$22)+(F31*$F$22)+(G31*$G$22)+(H31*$H$22)+(L31*$L$22)+(M31*$M$22)+(I31*$I$22)+(J31*$J$22)+(N31*$N$22)+(O31*$O$22))</f>
        <v>25.200000000000003</v>
      </c>
      <c r="R31" s="60">
        <f>SUM(Q31/D31*100)</f>
        <v>8.1818181818181834</v>
      </c>
      <c r="S31" s="57">
        <f>SUM(R31/4)</f>
        <v>2.0454545454545459</v>
      </c>
      <c r="T31" s="57" t="e">
        <f>SUM(#REF!/7)</f>
        <v>#REF!</v>
      </c>
      <c r="U31" s="245">
        <f>SUM((20-R31)*D31/100/$T$22)</f>
        <v>181.99999999999997</v>
      </c>
    </row>
    <row r="32" spans="1:23" ht="33" customHeight="1">
      <c r="A32" s="240"/>
      <c r="B32" s="296"/>
      <c r="C32" s="296"/>
      <c r="D32" s="297"/>
      <c r="E32" s="297"/>
      <c r="F32" s="297"/>
      <c r="G32" s="297"/>
      <c r="H32" s="297"/>
      <c r="I32" s="297"/>
      <c r="J32" s="297"/>
      <c r="K32" s="297"/>
      <c r="L32" s="297"/>
      <c r="M32" s="297"/>
      <c r="N32" s="297"/>
      <c r="O32" s="297"/>
      <c r="P32" s="297"/>
      <c r="Q32" s="53"/>
      <c r="R32" s="53"/>
      <c r="S32" s="54"/>
      <c r="T32" s="54"/>
      <c r="U32" s="298"/>
    </row>
    <row r="33" spans="1:33" s="56" customFormat="1" ht="33" customHeight="1">
      <c r="A33" s="2" t="s">
        <v>1775</v>
      </c>
    </row>
    <row r="34" spans="1:33" s="56" customFormat="1" ht="33" customHeight="1">
      <c r="A34" s="2"/>
    </row>
    <row r="35" spans="1:33" ht="33" customHeight="1">
      <c r="A35" s="241" t="s">
        <v>21</v>
      </c>
      <c r="B35" s="344" t="s">
        <v>13</v>
      </c>
      <c r="C35" s="344"/>
      <c r="D35" s="352" t="s">
        <v>16</v>
      </c>
      <c r="E35" s="353"/>
      <c r="F35" s="358" t="s">
        <v>16</v>
      </c>
      <c r="G35" s="358"/>
    </row>
    <row r="36" spans="1:33" ht="33" customHeight="1">
      <c r="A36" s="248" t="s">
        <v>22</v>
      </c>
      <c r="B36" s="398">
        <v>60000</v>
      </c>
      <c r="C36" s="398"/>
      <c r="D36" s="354">
        <f>SUM(I46)</f>
        <v>38540.5</v>
      </c>
      <c r="E36" s="355"/>
      <c r="F36" s="348" t="s">
        <v>1465</v>
      </c>
      <c r="G36" s="348"/>
    </row>
    <row r="37" spans="1:33" ht="33" customHeight="1">
      <c r="A37" s="248" t="s">
        <v>23</v>
      </c>
      <c r="B37" s="398">
        <v>50000</v>
      </c>
      <c r="C37" s="398"/>
      <c r="D37" s="354">
        <f>SUM(I43)</f>
        <v>22300.86842105263</v>
      </c>
      <c r="E37" s="355"/>
      <c r="F37" s="348" t="s">
        <v>1465</v>
      </c>
      <c r="G37" s="348"/>
    </row>
    <row r="38" spans="1:33" ht="33" customHeight="1">
      <c r="A38" s="248" t="s">
        <v>24</v>
      </c>
      <c r="B38" s="398">
        <v>25000</v>
      </c>
      <c r="C38" s="398"/>
      <c r="D38" s="354">
        <f>SUM(J38/I38)</f>
        <v>46591.234398496243</v>
      </c>
      <c r="E38" s="355"/>
      <c r="F38" s="374" t="s">
        <v>1466</v>
      </c>
      <c r="G38" s="374"/>
      <c r="I38" s="277">
        <f>SUM(D41,D42,D44,D45,D47)</f>
        <v>266</v>
      </c>
      <c r="J38" s="329">
        <f>SUM(G41,G42,G44,G45,G47)</f>
        <v>12393268.35</v>
      </c>
      <c r="K38" s="330"/>
      <c r="Y38" s="250" t="s">
        <v>1291</v>
      </c>
      <c r="Z38" s="251">
        <f>SUM(D36)</f>
        <v>38540.5</v>
      </c>
      <c r="AA38" s="250" t="s">
        <v>1292</v>
      </c>
      <c r="AB38" s="250" t="s">
        <v>1293</v>
      </c>
      <c r="AC38" s="251">
        <f>SUM(D37)</f>
        <v>22300.86842105263</v>
      </c>
      <c r="AD38" s="250" t="s">
        <v>1292</v>
      </c>
      <c r="AE38" s="250" t="s">
        <v>1294</v>
      </c>
      <c r="AF38" s="251">
        <f>SUM(D38)</f>
        <v>46591.234398496243</v>
      </c>
      <c r="AG38" s="250" t="s">
        <v>1292</v>
      </c>
    </row>
    <row r="40" spans="1:33" ht="57" customHeight="1">
      <c r="A40" s="232" t="s">
        <v>0</v>
      </c>
      <c r="B40" s="337" t="s">
        <v>1143</v>
      </c>
      <c r="C40" s="339"/>
      <c r="D40" s="356" t="s">
        <v>19</v>
      </c>
      <c r="E40" s="356"/>
      <c r="F40" s="252" t="s">
        <v>1452</v>
      </c>
      <c r="G40" s="356" t="s">
        <v>20</v>
      </c>
      <c r="H40" s="356"/>
      <c r="I40" s="356" t="s">
        <v>16</v>
      </c>
      <c r="J40" s="356"/>
      <c r="K40" s="371" t="s">
        <v>1286</v>
      </c>
      <c r="L40" s="372"/>
      <c r="M40" s="348" t="s">
        <v>16</v>
      </c>
      <c r="N40" s="348"/>
      <c r="O40" s="337" t="s">
        <v>1596</v>
      </c>
      <c r="P40" s="339"/>
      <c r="Q40" s="337" t="s">
        <v>1597</v>
      </c>
      <c r="R40" s="339"/>
      <c r="S40" s="232" t="s">
        <v>1253</v>
      </c>
      <c r="T40" s="253"/>
      <c r="Y40" s="254" t="s">
        <v>38</v>
      </c>
      <c r="Z40" s="254" t="s">
        <v>1453</v>
      </c>
      <c r="AA40" s="254" t="s">
        <v>37</v>
      </c>
    </row>
    <row r="41" spans="1:33" ht="33" customHeight="1">
      <c r="A41" s="238" t="s">
        <v>40</v>
      </c>
      <c r="B41" s="381">
        <v>25000</v>
      </c>
      <c r="C41" s="382"/>
      <c r="D41" s="373">
        <f t="shared" ref="D41:D47" si="9">SUM(F5)</f>
        <v>73</v>
      </c>
      <c r="E41" s="373"/>
      <c r="F41" s="58">
        <f>SUM(COUNTIFS('ตัวชี้วัดที่ 18'!$J:$J,A41)-1)</f>
        <v>25</v>
      </c>
      <c r="G41" s="381">
        <f>SUMIFS('ตัวชี้วัดที่ 18'!$D:$D,'ตัวชี้วัดที่ 18'!$J:$J,A41)</f>
        <v>4775523.3499999996</v>
      </c>
      <c r="H41" s="382"/>
      <c r="I41" s="368">
        <f>SUM(G41/D41)</f>
        <v>65418.128082191775</v>
      </c>
      <c r="J41" s="368"/>
      <c r="K41" s="370">
        <f t="shared" ref="K41:K47" si="10">SUM(B41*D41-G41)</f>
        <v>-2950523.3499999996</v>
      </c>
      <c r="L41" s="344"/>
      <c r="M41" s="358" t="s">
        <v>1466</v>
      </c>
      <c r="N41" s="358"/>
      <c r="O41" s="233">
        <f>COUNTIFS('ตัวชี้วัดที่ 18'!$F:$F,$O$40,'ตัวชี้วัดที่ 18'!$J:$J,A41)</f>
        <v>24</v>
      </c>
      <c r="P41" s="255">
        <f>SUMIFS('ตัวชี้วัดที่ 18'!$D:$D,'ตัวชี้วัดที่ 18'!$F:$F,$O$40,'ตัวชี้วัดที่ 18'!$J:$J,A41)</f>
        <v>2258150</v>
      </c>
      <c r="Q41" s="233">
        <f>COUNTIFS('ตัวชี้วัดที่ 18'!$F:$F,$Q$40,'ตัวชี้วัดที่ 18'!$J:$J,A41)</f>
        <v>1</v>
      </c>
      <c r="R41" s="255">
        <f>SUMIFS('ตัวชี้วัดที่ 18'!$D:$D,'ตัวชี้วัดที่ 18'!$F:$F,$Q$40,'ตัวชี้วัดที่ 18'!$J:$J,A41)</f>
        <v>2517373.35</v>
      </c>
      <c r="S41" s="242">
        <f t="shared" ref="S41:S45" si="11">SUM(((G41/D41)/B41)*5)</f>
        <v>13.083625616438354</v>
      </c>
      <c r="T41" s="256"/>
      <c r="Y41" s="257" t="s">
        <v>39</v>
      </c>
      <c r="Z41" s="258">
        <f>COUNTIFS('ตัวชี้วัดที่ 18'!$E:$E,Y41)</f>
        <v>24</v>
      </c>
      <c r="AA41" s="259">
        <f>SUMIFS('ตัวชี้วัดที่ 18'!D:D,'ตัวชี้วัดที่ 18'!$E:$E,Y41)</f>
        <v>6730700</v>
      </c>
    </row>
    <row r="42" spans="1:33" ht="33" customHeight="1">
      <c r="A42" s="238" t="s">
        <v>41</v>
      </c>
      <c r="B42" s="381">
        <v>25000</v>
      </c>
      <c r="C42" s="382"/>
      <c r="D42" s="373">
        <f t="shared" si="9"/>
        <v>28.5</v>
      </c>
      <c r="E42" s="373"/>
      <c r="F42" s="58">
        <f>SUM(COUNTIFS('ตัวชี้วัดที่ 18'!$J:$J,A42)-1)</f>
        <v>11</v>
      </c>
      <c r="G42" s="381">
        <f>SUMIFS('ตัวชี้วัดที่ 18'!$D:$D,'ตัวชี้วัดที่ 18'!$J:$J,A42)</f>
        <v>541500</v>
      </c>
      <c r="H42" s="382"/>
      <c r="I42" s="368">
        <f t="shared" ref="I42:I48" si="12">SUM(G42/D42)</f>
        <v>19000</v>
      </c>
      <c r="J42" s="368"/>
      <c r="K42" s="370">
        <f t="shared" si="10"/>
        <v>171000</v>
      </c>
      <c r="L42" s="344"/>
      <c r="M42" s="348" t="s">
        <v>1465</v>
      </c>
      <c r="N42" s="348"/>
      <c r="O42" s="233">
        <f>COUNTIFS('ตัวชี้วัดที่ 18'!$F:$F,$O$40,'ตัวชี้วัดที่ 18'!$J:$J,A42)</f>
        <v>11</v>
      </c>
      <c r="P42" s="255">
        <f>SUMIFS('ตัวชี้วัดที่ 18'!$D:$D,'ตัวชี้วัดที่ 18'!$F:$F,$O$40,'ตัวชี้วัดที่ 18'!$J:$J,A42)</f>
        <v>541500</v>
      </c>
      <c r="Q42" s="233">
        <f>COUNTIFS('ตัวชี้วัดที่ 18'!$F:$F,$Q$40,'ตัวชี้วัดที่ 18'!$J:$J,A42)</f>
        <v>0</v>
      </c>
      <c r="R42" s="255">
        <f>SUMIFS('ตัวชี้วัดที่ 18'!$D:$D,'ตัวชี้วัดที่ 18'!$F:$F,$Q$40,'ตัวชี้วัดที่ 18'!$J:$J,A42)</f>
        <v>0</v>
      </c>
      <c r="S42" s="242">
        <f t="shared" si="11"/>
        <v>3.8</v>
      </c>
      <c r="T42" s="256"/>
      <c r="Y42" s="260" t="s">
        <v>1780</v>
      </c>
      <c r="Z42" s="258">
        <f>COUNTIFS('ตัวชี้วัดที่ 18'!$E:$E,Y42)</f>
        <v>95</v>
      </c>
      <c r="AA42" s="259">
        <f>SUMIFS('ตัวชี้วัดที่ 18'!D:D,'ตัวชี้วัดที่ 18'!$E:$E,Y42)</f>
        <v>5396822</v>
      </c>
    </row>
    <row r="43" spans="1:33" ht="33" customHeight="1">
      <c r="A43" s="238" t="s">
        <v>42</v>
      </c>
      <c r="B43" s="381">
        <v>50000</v>
      </c>
      <c r="C43" s="382"/>
      <c r="D43" s="373">
        <f t="shared" si="9"/>
        <v>38</v>
      </c>
      <c r="E43" s="373"/>
      <c r="F43" s="58">
        <f>SUM(COUNTIFS('ตัวชี้วัดที่ 18'!$J:$J,A43)-1)</f>
        <v>11</v>
      </c>
      <c r="G43" s="381">
        <f>SUMIFS('ตัวชี้วัดที่ 18'!$D:$D,'ตัวชี้วัดที่ 18'!$J:$J,A43)</f>
        <v>847433</v>
      </c>
      <c r="H43" s="382"/>
      <c r="I43" s="368">
        <f t="shared" si="12"/>
        <v>22300.86842105263</v>
      </c>
      <c r="J43" s="368"/>
      <c r="K43" s="370">
        <f t="shared" si="10"/>
        <v>1052567</v>
      </c>
      <c r="L43" s="344"/>
      <c r="M43" s="348" t="s">
        <v>1465</v>
      </c>
      <c r="N43" s="348"/>
      <c r="O43" s="233">
        <f>COUNTIFS('ตัวชี้วัดที่ 18'!$F:$F,$O$40,'ตัวชี้วัดที่ 18'!$J:$J,A43)</f>
        <v>11</v>
      </c>
      <c r="P43" s="255">
        <f>SUMIFS('ตัวชี้วัดที่ 18'!$D:$D,'ตัวชี้วัดที่ 18'!$F:$F,$O$40,'ตัวชี้วัดที่ 18'!$J:$J,A43)</f>
        <v>847433</v>
      </c>
      <c r="Q43" s="233">
        <f>COUNTIFS('ตัวชี้วัดที่ 18'!$F:$F,$Q$40,'ตัวชี้วัดที่ 18'!$J:$J,A43)</f>
        <v>0</v>
      </c>
      <c r="R43" s="255">
        <f>SUMIFS('ตัวชี้วัดที่ 18'!$D:$D,'ตัวชี้วัดที่ 18'!$F:$F,$Q$40,'ตัวชี้วัดที่ 18'!$J:$J,A43)</f>
        <v>0</v>
      </c>
      <c r="S43" s="242">
        <f>SUM(((G43/D43)/B43)*5)</f>
        <v>2.2300868421052629</v>
      </c>
      <c r="T43" s="256"/>
      <c r="Y43" s="260" t="s">
        <v>1952</v>
      </c>
      <c r="Z43" s="258">
        <f>COUNTIFS('ตัวชี้วัดที่ 18'!$E:$E,Y43)</f>
        <v>1</v>
      </c>
      <c r="AA43" s="259">
        <f>SUMIFS('ตัวชี้วัดที่ 18'!D:D,'ตัวชี้วัดที่ 18'!$E:$E,Y43)</f>
        <v>476960</v>
      </c>
    </row>
    <row r="44" spans="1:33" ht="33" customHeight="1">
      <c r="A44" s="238" t="s">
        <v>43</v>
      </c>
      <c r="B44" s="381">
        <v>25000</v>
      </c>
      <c r="C44" s="382"/>
      <c r="D44" s="373">
        <f t="shared" si="9"/>
        <v>71</v>
      </c>
      <c r="E44" s="373"/>
      <c r="F44" s="58">
        <f>SUM(COUNTIFS('ตัวชี้วัดที่ 18'!$J:$J,A44)-1)</f>
        <v>19</v>
      </c>
      <c r="G44" s="381">
        <f>SUMIFS('ตัวชี้วัดที่ 18'!$D:$D,'ตัวชี้วัดที่ 18'!$J:$J,A44)</f>
        <v>1586950</v>
      </c>
      <c r="H44" s="382"/>
      <c r="I44" s="368">
        <f t="shared" si="12"/>
        <v>22351.408450704224</v>
      </c>
      <c r="J44" s="368"/>
      <c r="K44" s="370">
        <f t="shared" si="10"/>
        <v>188050</v>
      </c>
      <c r="L44" s="344"/>
      <c r="M44" s="348" t="s">
        <v>1465</v>
      </c>
      <c r="N44" s="348"/>
      <c r="O44" s="233">
        <f>COUNTIFS('ตัวชี้วัดที่ 18'!$F:$F,$O$40,'ตัวชี้วัดที่ 18'!$J:$J,A44)</f>
        <v>19</v>
      </c>
      <c r="P44" s="255">
        <f>SUMIFS('ตัวชี้วัดที่ 18'!$D:$D,'ตัวชี้วัดที่ 18'!$F:$F,$O$40,'ตัวชี้วัดที่ 18'!$J:$J,A44)</f>
        <v>1586950</v>
      </c>
      <c r="Q44" s="233">
        <f>COUNTIFS('ตัวชี้วัดที่ 18'!$F:$F,$Q$40,'ตัวชี้วัดที่ 18'!$J:$J,A44)</f>
        <v>0</v>
      </c>
      <c r="R44" s="255">
        <f>SUMIFS('ตัวชี้วัดที่ 18'!$D:$D,'ตัวชี้วัดที่ 18'!$F:$F,$Q$40,'ตัวชี้วัดที่ 18'!$J:$J,A44)</f>
        <v>0</v>
      </c>
      <c r="S44" s="242">
        <f t="shared" si="11"/>
        <v>4.4702816901408449</v>
      </c>
      <c r="T44" s="256"/>
      <c r="Y44" s="260" t="s">
        <v>1364</v>
      </c>
      <c r="Z44" s="258">
        <f>COUNTIFS('ตัวชี้วัดที่ 18'!$E:$E,Y44)</f>
        <v>1</v>
      </c>
      <c r="AA44" s="259">
        <f>SUMIFS('ตัวชี้วัดที่ 18'!D:D,'ตัวชี้วัดที่ 18'!$E:$E,Y44)</f>
        <v>1844863</v>
      </c>
    </row>
    <row r="45" spans="1:33" ht="33" customHeight="1">
      <c r="A45" s="238" t="s">
        <v>44</v>
      </c>
      <c r="B45" s="381">
        <v>25000</v>
      </c>
      <c r="C45" s="382"/>
      <c r="D45" s="373">
        <f t="shared" si="9"/>
        <v>73.5</v>
      </c>
      <c r="E45" s="373"/>
      <c r="F45" s="58">
        <f>SUM(COUNTIFS('ตัวชี้วัดที่ 18'!$J:$J,A45)-1)</f>
        <v>26</v>
      </c>
      <c r="G45" s="381">
        <f>SUMIFS('ตัวชี้วัดที่ 18'!$D:$D,'ตัวชี้วัดที่ 18'!$J:$J,A45)</f>
        <v>4620495</v>
      </c>
      <c r="H45" s="382"/>
      <c r="I45" s="368">
        <f t="shared" si="12"/>
        <v>62863.877551020407</v>
      </c>
      <c r="J45" s="368"/>
      <c r="K45" s="370">
        <f t="shared" si="10"/>
        <v>-2782995</v>
      </c>
      <c r="L45" s="344"/>
      <c r="M45" s="358" t="s">
        <v>1466</v>
      </c>
      <c r="N45" s="358"/>
      <c r="O45" s="233">
        <f>COUNTIFS('ตัวชี้วัดที่ 18'!$F:$F,$O$40,'ตัวชี้วัดที่ 18'!$J:$J,A45)</f>
        <v>24</v>
      </c>
      <c r="P45" s="255">
        <f>SUMIFS('ตัวชี้วัดที่ 18'!$D:$D,'ตัวชี้วัดที่ 18'!$F:$F,$O$40,'ตัวชี้วัดที่ 18'!$J:$J,A45)</f>
        <v>3900735</v>
      </c>
      <c r="Q45" s="233">
        <f>COUNTIFS('ตัวชี้วัดที่ 18'!$F:$F,$Q$40,'ตัวชี้วัดที่ 18'!$J:$J,A45)</f>
        <v>2</v>
      </c>
      <c r="R45" s="255">
        <f>SUMIFS('ตัวชี้วัดที่ 18'!$D:$D,'ตัวชี้วัดที่ 18'!$F:$F,$Q$40,'ตัวชี้วัดที่ 18'!$J:$J,A45)</f>
        <v>719760</v>
      </c>
      <c r="S45" s="242">
        <f t="shared" si="11"/>
        <v>12.572775510204082</v>
      </c>
      <c r="T45" s="256"/>
      <c r="Y45" s="260" t="s">
        <v>1462</v>
      </c>
      <c r="Z45" s="258">
        <f>COUNTIFS('ตัวชี้วัดที่ 18'!$E:$E,Y45)</f>
        <v>1</v>
      </c>
      <c r="AA45" s="259">
        <f>SUMIFS('ตัวชี้วัดที่ 18'!D:D,'ตัวชี้วัดที่ 18'!$E:$E,Y45)</f>
        <v>2517373.35</v>
      </c>
    </row>
    <row r="46" spans="1:33" ht="33" customHeight="1">
      <c r="A46" s="238" t="s">
        <v>45</v>
      </c>
      <c r="B46" s="381">
        <v>60000</v>
      </c>
      <c r="C46" s="382"/>
      <c r="D46" s="373">
        <f t="shared" si="9"/>
        <v>114</v>
      </c>
      <c r="E46" s="373"/>
      <c r="F46" s="58">
        <f>SUM(COUNTIFS('ตัวชี้วัดที่ 18'!$J:$J,A46)-1)</f>
        <v>25</v>
      </c>
      <c r="G46" s="381">
        <f>SUMIFS('ตัวชี้วัดที่ 18'!$D:$D,'ตัวชี้วัดที่ 18'!$J:$J,A46)</f>
        <v>4393617</v>
      </c>
      <c r="H46" s="382"/>
      <c r="I46" s="368">
        <f t="shared" si="12"/>
        <v>38540.5</v>
      </c>
      <c r="J46" s="368"/>
      <c r="K46" s="370">
        <f t="shared" si="10"/>
        <v>2446383</v>
      </c>
      <c r="L46" s="344"/>
      <c r="M46" s="348" t="s">
        <v>1465</v>
      </c>
      <c r="N46" s="348"/>
      <c r="O46" s="233">
        <f>COUNTIFS('ตัวชี้วัดที่ 18'!$F:$F,$O$40,'ตัวชี้วัดที่ 18'!$J:$J,A46)</f>
        <v>23</v>
      </c>
      <c r="P46" s="255">
        <f>SUMIFS('ตัวชี้วัดที่ 18'!$D:$D,'ตัวชี้วัดที่ 18'!$F:$F,$O$40,'ตัวชี้วัดที่ 18'!$J:$J,A46)</f>
        <v>2123954</v>
      </c>
      <c r="Q46" s="233">
        <f>COUNTIFS('ตัวชี้วัดที่ 18'!$F:$F,$Q$40,'ตัวชี้วัดที่ 18'!$J:$J,A46)</f>
        <v>2</v>
      </c>
      <c r="R46" s="255">
        <f>SUMIFS('ตัวชี้วัดที่ 18'!$D:$D,'ตัวชี้วัดที่ 18'!$F:$F,$Q$40,'ตัวชี้วัดที่ 18'!$J:$J,A46)</f>
        <v>2269663</v>
      </c>
      <c r="S46" s="242">
        <f>SUM(((G46/D46)/B46)*5)</f>
        <v>3.2117083333333336</v>
      </c>
      <c r="T46" s="256"/>
      <c r="Y46" s="260" t="s">
        <v>1555</v>
      </c>
      <c r="Z46" s="258">
        <f>COUNTIFS('ตัวชี้วัดที่ 18'!$E:$E,Y46)</f>
        <v>2</v>
      </c>
      <c r="AA46" s="259">
        <f>SUMIFS('ตัวชี้วัดที่ 18'!D:D,'ตัวชี้วัดที่ 18'!$E:$E,Y46)</f>
        <v>667600</v>
      </c>
    </row>
    <row r="47" spans="1:33" ht="33" customHeight="1">
      <c r="A47" s="238" t="s">
        <v>46</v>
      </c>
      <c r="B47" s="381">
        <v>25000</v>
      </c>
      <c r="C47" s="382"/>
      <c r="D47" s="373">
        <f t="shared" si="9"/>
        <v>20</v>
      </c>
      <c r="E47" s="373"/>
      <c r="F47" s="58">
        <f>SUM(COUNTIFS('ตัวชี้วัดที่ 18'!$J:$J,A47)-1)</f>
        <v>7</v>
      </c>
      <c r="G47" s="381">
        <f>SUMIFS('ตัวชี้วัดที่ 18'!$D:$D,'ตัวชี้วัดที่ 18'!$J:$J,A47)</f>
        <v>868800</v>
      </c>
      <c r="H47" s="382"/>
      <c r="I47" s="368">
        <f t="shared" si="12"/>
        <v>43440</v>
      </c>
      <c r="J47" s="368"/>
      <c r="K47" s="370">
        <f t="shared" si="10"/>
        <v>-368800</v>
      </c>
      <c r="L47" s="344"/>
      <c r="M47" s="358" t="s">
        <v>1466</v>
      </c>
      <c r="N47" s="358"/>
      <c r="O47" s="233">
        <f>COUNTIFS('ตัวชี้วัดที่ 18'!$F:$F,$O$40,'ตัวชี้วัดที่ 18'!$J:$J,A47)</f>
        <v>7</v>
      </c>
      <c r="P47" s="255">
        <f>SUMIFS('ตัวชี้วัดที่ 18'!$D:$D,'ตัวชี้วัดที่ 18'!$F:$F,$O$40,'ตัวชี้วัดที่ 18'!$J:$J,A47)</f>
        <v>868800</v>
      </c>
      <c r="Q47" s="233">
        <f>COUNTIFS('ตัวชี้วัดที่ 18'!$F:$F,$Q$40,'ตัวชี้วัดที่ 18'!$J:$J,A47)</f>
        <v>0</v>
      </c>
      <c r="R47" s="255">
        <f>SUMIFS('ตัวชี้วัดที่ 18'!$D:$D,'ตัวชี้วัดที่ 18'!$F:$F,$Q$40,'ตัวชี้วัดที่ 18'!$J:$J,A47)</f>
        <v>0</v>
      </c>
      <c r="S47" s="242">
        <f>SUM(((G47/D47)/B47)*5)</f>
        <v>8.6880000000000006</v>
      </c>
      <c r="T47" s="256"/>
      <c r="Y47" s="241" t="s">
        <v>10</v>
      </c>
      <c r="Z47" s="264">
        <f>SUM(Z41:Z46)</f>
        <v>124</v>
      </c>
      <c r="AA47" s="265">
        <f>SUM(AA41:AA46)</f>
        <v>17634318.350000001</v>
      </c>
    </row>
    <row r="48" spans="1:33" ht="33" customHeight="1">
      <c r="A48" s="1" t="s">
        <v>10</v>
      </c>
      <c r="B48" s="352"/>
      <c r="C48" s="353"/>
      <c r="D48" s="373">
        <f>SUM(D41:E47)</f>
        <v>418</v>
      </c>
      <c r="E48" s="373"/>
      <c r="F48" s="72">
        <f>SUM(F41:F47)</f>
        <v>124</v>
      </c>
      <c r="G48" s="410">
        <f>SUM(G41:H47)</f>
        <v>17634318.350000001</v>
      </c>
      <c r="H48" s="411"/>
      <c r="I48" s="369">
        <f t="shared" si="12"/>
        <v>42187.364473684211</v>
      </c>
      <c r="J48" s="369"/>
      <c r="K48" s="370">
        <f>SUM(K41:L47)</f>
        <v>-2244318.3499999996</v>
      </c>
      <c r="L48" s="344"/>
      <c r="M48" s="352"/>
      <c r="N48" s="353"/>
      <c r="O48" s="230">
        <f>SUM(O41:O47)</f>
        <v>119</v>
      </c>
      <c r="P48" s="261">
        <f>SUM(P41:P47)</f>
        <v>12127522</v>
      </c>
      <c r="Q48" s="230">
        <f>SUM(Q41:Q47)</f>
        <v>5</v>
      </c>
      <c r="R48" s="262">
        <f>SUM(R41:R47)</f>
        <v>5506796.3499999996</v>
      </c>
      <c r="S48" s="242"/>
      <c r="T48" s="256"/>
      <c r="Y48" s="241" t="s">
        <v>1454</v>
      </c>
      <c r="Z48" s="264">
        <f>SUM(Z41:Z42)</f>
        <v>119</v>
      </c>
      <c r="AA48" s="267">
        <f>SUM(AA41:AA42)</f>
        <v>12127522</v>
      </c>
    </row>
    <row r="49" spans="1:31" ht="33" hidden="1" customHeight="1">
      <c r="A49" s="238" t="s">
        <v>1294</v>
      </c>
      <c r="B49" s="381">
        <v>25000</v>
      </c>
      <c r="C49" s="382"/>
      <c r="D49" s="373">
        <f>SUM(D41,D42,D44,D45,D47)</f>
        <v>266</v>
      </c>
      <c r="E49" s="373"/>
      <c r="F49" s="58">
        <f>SUM(F41,F42,F44,F45,F47)</f>
        <v>88</v>
      </c>
      <c r="G49" s="381">
        <f>SUM(G41,G42,G44,G45,G47)</f>
        <v>12393268.35</v>
      </c>
      <c r="H49" s="382"/>
      <c r="I49" s="381">
        <f>SUM(I41,I42,I44,I45,I47)</f>
        <v>213073.4140839164</v>
      </c>
      <c r="J49" s="382"/>
      <c r="K49" s="370"/>
      <c r="L49" s="344"/>
      <c r="M49" s="358"/>
      <c r="N49" s="358"/>
      <c r="O49" s="58">
        <f>SUM(O41,O42,O44,O45,O47)</f>
        <v>85</v>
      </c>
      <c r="P49" s="58">
        <f>SUM(P41,P42,P44,P45,P47)</f>
        <v>9156135</v>
      </c>
      <c r="Q49" s="58">
        <f>SUM(Q41,Q42,Q44,Q45,Q47)</f>
        <v>3</v>
      </c>
      <c r="R49" s="58">
        <f>SUM(R41,R42,R44,R45,R47)</f>
        <v>3237133.35</v>
      </c>
      <c r="S49" s="242">
        <f>SUM(((G49/D49)/B49)*5)</f>
        <v>9.3182468796992488</v>
      </c>
      <c r="T49" s="256">
        <f>SUM(T48/7)</f>
        <v>0</v>
      </c>
      <c r="Y49" s="241" t="s">
        <v>1454</v>
      </c>
      <c r="Z49" s="264">
        <f t="shared" ref="Z49:AA49" si="13">SUM(Z42:Z43)</f>
        <v>96</v>
      </c>
      <c r="AA49" s="267">
        <f t="shared" si="13"/>
        <v>5873782</v>
      </c>
      <c r="AC49" s="263"/>
    </row>
    <row r="50" spans="1:31" s="56" customFormat="1" ht="33" customHeight="1">
      <c r="Y50" s="241" t="s">
        <v>1455</v>
      </c>
      <c r="Z50" s="264">
        <f>SUM(Z43:Z46)</f>
        <v>5</v>
      </c>
      <c r="AA50" s="267">
        <f>SUM(AA43:AA46)</f>
        <v>5506796.3499999996</v>
      </c>
      <c r="AE50" s="236"/>
    </row>
    <row r="51" spans="1:31" s="266" customFormat="1" ht="33" customHeight="1">
      <c r="N51" s="56"/>
      <c r="O51" s="56"/>
      <c r="P51" s="56"/>
      <c r="AD51" s="236"/>
    </row>
    <row r="52" spans="1:31" s="266" customFormat="1" ht="33" customHeight="1">
      <c r="A52" s="56" t="s">
        <v>1776</v>
      </c>
      <c r="N52" s="56"/>
      <c r="O52" s="56"/>
      <c r="P52" s="56"/>
      <c r="Y52" s="236"/>
      <c r="Z52" s="236"/>
      <c r="AA52" s="236"/>
      <c r="AD52" s="236"/>
    </row>
    <row r="53" spans="1:31" ht="57" customHeight="1">
      <c r="A53" s="232" t="s">
        <v>0</v>
      </c>
      <c r="B53" s="356" t="s">
        <v>1144</v>
      </c>
      <c r="C53" s="356"/>
      <c r="D53" s="356" t="s">
        <v>1</v>
      </c>
      <c r="E53" s="356"/>
      <c r="F53" s="356" t="s">
        <v>1142</v>
      </c>
      <c r="G53" s="356"/>
      <c r="H53" s="356" t="s">
        <v>16</v>
      </c>
      <c r="I53" s="356"/>
      <c r="J53" s="356" t="s">
        <v>1286</v>
      </c>
      <c r="K53" s="356"/>
      <c r="L53" s="348" t="s">
        <v>16</v>
      </c>
      <c r="M53" s="348"/>
      <c r="N53" s="266"/>
      <c r="O53" s="266"/>
      <c r="P53" s="266"/>
      <c r="AD53" s="56"/>
    </row>
    <row r="54" spans="1:31" ht="33" customHeight="1">
      <c r="A54" s="238" t="s">
        <v>40</v>
      </c>
      <c r="B54" s="373">
        <v>25</v>
      </c>
      <c r="C54" s="373"/>
      <c r="D54" s="346">
        <f t="shared" ref="D54:D60" si="14">SUM(B5)</f>
        <v>79</v>
      </c>
      <c r="E54" s="347"/>
      <c r="F54" s="346">
        <f>SUM(COUNTIFS('ตัวชี้วัดที่ 19 นำไปใช้ประโยชน์'!$J:$J,A54)-1)</f>
        <v>1</v>
      </c>
      <c r="G54" s="347"/>
      <c r="H54" s="342">
        <f t="shared" ref="H54:H60" si="15">SUM(F54*100/D54)</f>
        <v>1.2658227848101267</v>
      </c>
      <c r="I54" s="343"/>
      <c r="J54" s="345">
        <f>SUM((B54*D54/100)-F54)</f>
        <v>18.75</v>
      </c>
      <c r="K54" s="345"/>
      <c r="L54" s="348" t="s">
        <v>1465</v>
      </c>
      <c r="M54" s="348"/>
    </row>
    <row r="55" spans="1:31" ht="33" customHeight="1">
      <c r="A55" s="238" t="s">
        <v>41</v>
      </c>
      <c r="B55" s="373">
        <v>25</v>
      </c>
      <c r="C55" s="373"/>
      <c r="D55" s="346">
        <f t="shared" si="14"/>
        <v>32.5</v>
      </c>
      <c r="E55" s="347"/>
      <c r="F55" s="346">
        <v>0</v>
      </c>
      <c r="G55" s="347"/>
      <c r="H55" s="342">
        <f t="shared" si="15"/>
        <v>0</v>
      </c>
      <c r="I55" s="343"/>
      <c r="J55" s="345">
        <f t="shared" ref="J55:J60" si="16">SUM((B55*D55/100)-F55)</f>
        <v>8.125</v>
      </c>
      <c r="K55" s="345"/>
      <c r="L55" s="348" t="s">
        <v>1465</v>
      </c>
      <c r="M55" s="348"/>
    </row>
    <row r="56" spans="1:31" ht="33" customHeight="1">
      <c r="A56" s="238" t="s">
        <v>42</v>
      </c>
      <c r="B56" s="373">
        <v>25</v>
      </c>
      <c r="C56" s="373"/>
      <c r="D56" s="346">
        <f t="shared" si="14"/>
        <v>43</v>
      </c>
      <c r="E56" s="347"/>
      <c r="F56" s="346">
        <f>SUM(COUNTIFS('ตัวชี้วัดที่ 19 นำไปใช้ประโยชน์'!$J:$J,A56)-1)</f>
        <v>1</v>
      </c>
      <c r="G56" s="347"/>
      <c r="H56" s="342">
        <f t="shared" si="15"/>
        <v>2.3255813953488373</v>
      </c>
      <c r="I56" s="343"/>
      <c r="J56" s="345">
        <f t="shared" si="16"/>
        <v>9.75</v>
      </c>
      <c r="K56" s="345"/>
      <c r="L56" s="348" t="s">
        <v>1465</v>
      </c>
      <c r="M56" s="348"/>
    </row>
    <row r="57" spans="1:31" ht="33" customHeight="1">
      <c r="A57" s="238" t="s">
        <v>43</v>
      </c>
      <c r="B57" s="373">
        <v>25</v>
      </c>
      <c r="C57" s="373"/>
      <c r="D57" s="346">
        <f t="shared" si="14"/>
        <v>89</v>
      </c>
      <c r="E57" s="347"/>
      <c r="F57" s="346">
        <f>SUM(COUNTIFS('ตัวชี้วัดที่ 19 นำไปใช้ประโยชน์'!$J:$J,A57)-1)</f>
        <v>7</v>
      </c>
      <c r="G57" s="347"/>
      <c r="H57" s="342">
        <f t="shared" si="15"/>
        <v>7.8651685393258424</v>
      </c>
      <c r="I57" s="343"/>
      <c r="J57" s="345">
        <f t="shared" si="16"/>
        <v>15.25</v>
      </c>
      <c r="K57" s="345"/>
      <c r="L57" s="348" t="s">
        <v>1465</v>
      </c>
      <c r="M57" s="348"/>
    </row>
    <row r="58" spans="1:31" ht="33" customHeight="1">
      <c r="A58" s="238" t="s">
        <v>44</v>
      </c>
      <c r="B58" s="373">
        <v>25</v>
      </c>
      <c r="C58" s="373"/>
      <c r="D58" s="346">
        <f t="shared" si="14"/>
        <v>81.5</v>
      </c>
      <c r="E58" s="347"/>
      <c r="F58" s="346">
        <f>SUM(COUNTIFS('ตัวชี้วัดที่ 19 นำไปใช้ประโยชน์'!$J:$J,A58)-1)</f>
        <v>2</v>
      </c>
      <c r="G58" s="347"/>
      <c r="H58" s="342">
        <f t="shared" si="15"/>
        <v>2.4539877300613497</v>
      </c>
      <c r="I58" s="343"/>
      <c r="J58" s="345">
        <f t="shared" si="16"/>
        <v>18.375</v>
      </c>
      <c r="K58" s="345"/>
      <c r="L58" s="348" t="s">
        <v>1465</v>
      </c>
      <c r="M58" s="348"/>
    </row>
    <row r="59" spans="1:31" ht="33" customHeight="1">
      <c r="A59" s="238" t="s">
        <v>45</v>
      </c>
      <c r="B59" s="373">
        <v>25</v>
      </c>
      <c r="C59" s="373"/>
      <c r="D59" s="346">
        <f t="shared" si="14"/>
        <v>154</v>
      </c>
      <c r="E59" s="347"/>
      <c r="F59" s="346">
        <f>SUM(COUNTIFS('ตัวชี้วัดที่ 19 นำไปใช้ประโยชน์'!$J:$J,A59)-1)</f>
        <v>8</v>
      </c>
      <c r="G59" s="347"/>
      <c r="H59" s="342">
        <f t="shared" si="15"/>
        <v>5.1948051948051948</v>
      </c>
      <c r="I59" s="343"/>
      <c r="J59" s="345">
        <f t="shared" si="16"/>
        <v>30.5</v>
      </c>
      <c r="K59" s="345"/>
      <c r="L59" s="348" t="s">
        <v>1465</v>
      </c>
      <c r="M59" s="348"/>
    </row>
    <row r="60" spans="1:31" ht="33" customHeight="1">
      <c r="A60" s="238" t="s">
        <v>46</v>
      </c>
      <c r="B60" s="373">
        <v>25</v>
      </c>
      <c r="C60" s="373"/>
      <c r="D60" s="346">
        <f t="shared" si="14"/>
        <v>26</v>
      </c>
      <c r="E60" s="347"/>
      <c r="F60" s="346">
        <v>0</v>
      </c>
      <c r="G60" s="347"/>
      <c r="H60" s="342">
        <f t="shared" si="15"/>
        <v>0</v>
      </c>
      <c r="I60" s="343"/>
      <c r="J60" s="345">
        <f t="shared" si="16"/>
        <v>6.5</v>
      </c>
      <c r="K60" s="345"/>
      <c r="L60" s="348" t="s">
        <v>1465</v>
      </c>
      <c r="M60" s="348"/>
    </row>
    <row r="61" spans="1:31" ht="33" customHeight="1">
      <c r="A61" s="1" t="s">
        <v>10</v>
      </c>
      <c r="B61" s="340"/>
      <c r="C61" s="340"/>
      <c r="D61" s="340">
        <f>SUM(D54:E60)</f>
        <v>505</v>
      </c>
      <c r="E61" s="340"/>
      <c r="F61" s="340">
        <f>SUM(F54:G60)</f>
        <v>19</v>
      </c>
      <c r="G61" s="340"/>
      <c r="H61" s="341">
        <f>SUM((H54+H55+H56+H57+H58+H59+H60)/7)</f>
        <v>2.7293379491930501</v>
      </c>
      <c r="I61" s="341"/>
      <c r="J61" s="345">
        <f>SUM(J54:K60)</f>
        <v>107.25</v>
      </c>
      <c r="K61" s="345"/>
      <c r="L61" s="348" t="s">
        <v>1465</v>
      </c>
      <c r="M61" s="348"/>
    </row>
    <row r="62" spans="1:31" ht="33" customHeight="1">
      <c r="Y62" s="56"/>
      <c r="Z62" s="56"/>
      <c r="AA62" s="56"/>
    </row>
    <row r="63" spans="1:31" s="56" customFormat="1" ht="33" hidden="1" customHeight="1">
      <c r="A63" s="56" t="s">
        <v>1642</v>
      </c>
      <c r="N63" s="236"/>
      <c r="O63" s="236"/>
      <c r="P63" s="236"/>
    </row>
    <row r="64" spans="1:31" s="56" customFormat="1" ht="33" hidden="1" customHeight="1"/>
    <row r="65" spans="1:27" s="56" customFormat="1" ht="53.25" hidden="1" customHeight="1">
      <c r="A65" s="337" t="s">
        <v>1247</v>
      </c>
      <c r="B65" s="338"/>
      <c r="C65" s="339"/>
      <c r="D65" s="357" t="s">
        <v>27</v>
      </c>
      <c r="E65" s="357"/>
      <c r="F65" s="357" t="s">
        <v>28</v>
      </c>
      <c r="G65" s="357"/>
      <c r="H65" s="357" t="s">
        <v>29</v>
      </c>
      <c r="I65" s="357"/>
      <c r="J65" s="357" t="s">
        <v>30</v>
      </c>
      <c r="K65" s="357"/>
      <c r="L65" s="357" t="s">
        <v>31</v>
      </c>
      <c r="M65" s="357"/>
      <c r="N65" s="358" t="s">
        <v>10</v>
      </c>
      <c r="O65" s="358"/>
      <c r="Y65" s="415" t="s">
        <v>1253</v>
      </c>
      <c r="Z65" s="416" t="s">
        <v>16</v>
      </c>
      <c r="AA65" s="236"/>
    </row>
    <row r="66" spans="1:27" s="56" customFormat="1" ht="33" hidden="1" customHeight="1">
      <c r="A66" s="344" t="s">
        <v>1245</v>
      </c>
      <c r="B66" s="344"/>
      <c r="C66" s="344"/>
      <c r="D66" s="344">
        <v>35</v>
      </c>
      <c r="E66" s="344"/>
      <c r="F66" s="344">
        <v>30</v>
      </c>
      <c r="G66" s="344"/>
      <c r="H66" s="344">
        <v>20</v>
      </c>
      <c r="I66" s="344"/>
      <c r="J66" s="344">
        <v>10</v>
      </c>
      <c r="K66" s="344"/>
      <c r="L66" s="344">
        <v>5</v>
      </c>
      <c r="M66" s="344"/>
      <c r="N66" s="344">
        <f>SUM(D66:M66)</f>
        <v>100</v>
      </c>
      <c r="O66" s="344"/>
      <c r="Y66" s="415"/>
      <c r="Z66" s="417"/>
      <c r="AA66" s="236"/>
    </row>
    <row r="67" spans="1:27" s="56" customFormat="1" ht="33" hidden="1" customHeight="1">
      <c r="A67" s="344" t="s">
        <v>1246</v>
      </c>
      <c r="B67" s="344"/>
      <c r="C67" s="344"/>
      <c r="D67" s="336">
        <f>SUM($B$81*D66/100)</f>
        <v>69.650000000000006</v>
      </c>
      <c r="E67" s="336"/>
      <c r="F67" s="336">
        <f>SUM($B$81*F66/100)</f>
        <v>59.7</v>
      </c>
      <c r="G67" s="336"/>
      <c r="H67" s="336">
        <f>SUM($B$81*H66/100)</f>
        <v>39.799999999999997</v>
      </c>
      <c r="I67" s="336"/>
      <c r="J67" s="336">
        <f>SUM(B81*J66/100)</f>
        <v>19.899999999999999</v>
      </c>
      <c r="K67" s="336"/>
      <c r="L67" s="336">
        <f>SUM($B$81*L66/100)</f>
        <v>9.9499999999999993</v>
      </c>
      <c r="M67" s="336"/>
      <c r="N67" s="336">
        <f>SUM(D67:M67)</f>
        <v>199.00000000000003</v>
      </c>
      <c r="O67" s="336"/>
      <c r="Y67" s="415"/>
      <c r="Z67" s="417"/>
      <c r="AA67" s="236"/>
    </row>
    <row r="68" spans="1:27" s="266" customFormat="1" ht="33" hidden="1" customHeight="1">
      <c r="A68" s="55"/>
      <c r="B68" s="55"/>
      <c r="C68" s="55"/>
      <c r="E68" s="268"/>
      <c r="F68" s="268"/>
      <c r="G68" s="268"/>
      <c r="H68" s="268"/>
      <c r="I68" s="268"/>
      <c r="J68" s="268"/>
      <c r="K68" s="268"/>
      <c r="L68" s="268"/>
      <c r="M68" s="268"/>
      <c r="N68" s="268"/>
      <c r="O68" s="268"/>
      <c r="P68" s="56"/>
      <c r="Y68" s="415"/>
      <c r="Z68" s="418"/>
      <c r="AA68" s="236"/>
    </row>
    <row r="69" spans="1:27" ht="54.75" hidden="1" customHeight="1">
      <c r="A69" s="388" t="s">
        <v>0</v>
      </c>
      <c r="B69" s="395" t="s">
        <v>1145</v>
      </c>
      <c r="C69" s="395"/>
      <c r="D69" s="357" t="s">
        <v>27</v>
      </c>
      <c r="E69" s="357"/>
      <c r="F69" s="357" t="s">
        <v>28</v>
      </c>
      <c r="G69" s="357"/>
      <c r="H69" s="357" t="s">
        <v>29</v>
      </c>
      <c r="I69" s="357"/>
      <c r="J69" s="357" t="s">
        <v>30</v>
      </c>
      <c r="K69" s="357"/>
      <c r="L69" s="357" t="s">
        <v>31</v>
      </c>
      <c r="M69" s="357"/>
      <c r="N69" s="356" t="s">
        <v>10</v>
      </c>
      <c r="O69" s="356"/>
      <c r="P69" s="419" t="s">
        <v>1771</v>
      </c>
      <c r="Q69" s="419"/>
      <c r="R69" s="419"/>
      <c r="S69" s="419"/>
      <c r="T69" s="419"/>
      <c r="U69" s="419"/>
      <c r="V69" s="303"/>
      <c r="W69" s="303"/>
      <c r="X69" s="303"/>
      <c r="Y69" s="305">
        <f>IF(U73&gt;5,0,IF(U73&gt;4,1,IF(U73&gt;3,2,IF(U73&gt;2,3,IF(U73&gt;1,4,IF(U73&gt;=0,5))))))</f>
        <v>0</v>
      </c>
      <c r="Z69" s="306" t="s">
        <v>1465</v>
      </c>
    </row>
    <row r="70" spans="1:27" ht="47.25" hidden="1" customHeight="1">
      <c r="A70" s="389"/>
      <c r="B70" s="395"/>
      <c r="C70" s="395"/>
      <c r="D70" s="252" t="s">
        <v>32</v>
      </c>
      <c r="E70" s="252"/>
      <c r="F70" s="252" t="s">
        <v>32</v>
      </c>
      <c r="G70" s="252" t="s">
        <v>33</v>
      </c>
      <c r="H70" s="252" t="s">
        <v>32</v>
      </c>
      <c r="I70" s="252" t="s">
        <v>33</v>
      </c>
      <c r="J70" s="252" t="s">
        <v>32</v>
      </c>
      <c r="K70" s="252" t="s">
        <v>33</v>
      </c>
      <c r="L70" s="252" t="s">
        <v>32</v>
      </c>
      <c r="M70" s="252" t="s">
        <v>33</v>
      </c>
      <c r="N70" s="252" t="s">
        <v>32</v>
      </c>
      <c r="O70" s="252" t="s">
        <v>33</v>
      </c>
      <c r="P70" s="419"/>
      <c r="Q70" s="419"/>
      <c r="R70" s="419"/>
      <c r="S70" s="419"/>
      <c r="T70" s="419"/>
      <c r="U70" s="419"/>
      <c r="V70" s="303"/>
      <c r="W70" s="303"/>
      <c r="X70" s="303"/>
      <c r="Y70" s="305">
        <f t="shared" ref="Y70:Y75" si="17">IF(U74&gt;5,0,IF(U74&gt;4,1,IF(U74&gt;3,2,IF(U74&gt;2,3,IF(U74&gt;1,4,IF(U74&gt;=0,5))))))</f>
        <v>0</v>
      </c>
      <c r="Z70" s="306" t="s">
        <v>1465</v>
      </c>
    </row>
    <row r="71" spans="1:27" ht="28.5" hidden="1" customHeight="1">
      <c r="A71" s="389"/>
      <c r="B71" s="356" t="s">
        <v>1469</v>
      </c>
      <c r="C71" s="356"/>
      <c r="D71" s="391" t="s">
        <v>1470</v>
      </c>
      <c r="E71" s="392"/>
      <c r="F71" s="391" t="s">
        <v>17</v>
      </c>
      <c r="G71" s="392"/>
      <c r="H71" s="391" t="s">
        <v>18</v>
      </c>
      <c r="I71" s="392"/>
      <c r="J71" s="391" t="s">
        <v>1472</v>
      </c>
      <c r="K71" s="392"/>
      <c r="L71" s="391" t="s">
        <v>1471</v>
      </c>
      <c r="M71" s="392"/>
      <c r="N71" s="391" t="s">
        <v>1473</v>
      </c>
      <c r="O71" s="392"/>
      <c r="P71" s="419"/>
      <c r="Q71" s="419"/>
      <c r="R71" s="419"/>
      <c r="S71" s="419"/>
      <c r="T71" s="419"/>
      <c r="U71" s="419"/>
      <c r="V71" s="303"/>
      <c r="W71" s="303"/>
      <c r="X71" s="303"/>
      <c r="Y71" s="305">
        <f t="shared" si="17"/>
        <v>2</v>
      </c>
      <c r="Z71" s="306" t="s">
        <v>1465</v>
      </c>
    </row>
    <row r="72" spans="1:27" ht="46.5" hidden="1" customHeight="1">
      <c r="A72" s="390"/>
      <c r="B72" s="391" t="s">
        <v>26</v>
      </c>
      <c r="C72" s="392"/>
      <c r="D72" s="252" t="s">
        <v>1453</v>
      </c>
      <c r="E72" s="252" t="s">
        <v>9</v>
      </c>
      <c r="F72" s="252" t="s">
        <v>1453</v>
      </c>
      <c r="G72" s="252" t="s">
        <v>9</v>
      </c>
      <c r="H72" s="252" t="s">
        <v>1453</v>
      </c>
      <c r="I72" s="252" t="s">
        <v>9</v>
      </c>
      <c r="J72" s="252" t="s">
        <v>1453</v>
      </c>
      <c r="K72" s="252" t="s">
        <v>9</v>
      </c>
      <c r="L72" s="252" t="s">
        <v>1453</v>
      </c>
      <c r="M72" s="252" t="s">
        <v>9</v>
      </c>
      <c r="N72" s="252" t="s">
        <v>1453</v>
      </c>
      <c r="O72" s="252" t="s">
        <v>9</v>
      </c>
      <c r="P72" s="307" t="s">
        <v>27</v>
      </c>
      <c r="Q72" s="307" t="s">
        <v>28</v>
      </c>
      <c r="R72" s="307" t="s">
        <v>29</v>
      </c>
      <c r="S72" s="307" t="s">
        <v>30</v>
      </c>
      <c r="T72" s="252" t="s">
        <v>31</v>
      </c>
      <c r="U72" s="291" t="s">
        <v>1769</v>
      </c>
      <c r="V72" s="304" t="s">
        <v>30</v>
      </c>
      <c r="W72" s="304"/>
      <c r="X72" s="304" t="s">
        <v>31</v>
      </c>
      <c r="Y72" s="305">
        <f t="shared" si="17"/>
        <v>1</v>
      </c>
      <c r="Z72" s="306" t="s">
        <v>1465</v>
      </c>
    </row>
    <row r="73" spans="1:27" ht="33" hidden="1" customHeight="1">
      <c r="A73" s="238" t="s">
        <v>40</v>
      </c>
      <c r="B73" s="396">
        <f>COUNTIFS('ตัวชี้วัดที่ 20'!$I:$I,"หัวหน้าโครงการ",'ตัวชี้วัดที่ 20'!$J:$J,A73)</f>
        <v>23</v>
      </c>
      <c r="C73" s="397"/>
      <c r="D73" s="112">
        <f>COUNTIFS('ตัวชี้วัดที่ 20'!$G:$G,$D$69,'ตัวชี้วัดที่ 20'!$J:$J,สรุปจำนวน!A73)</f>
        <v>3</v>
      </c>
      <c r="E73" s="113">
        <f>SUM(D73*100/B73)</f>
        <v>13.043478260869565</v>
      </c>
      <c r="F73" s="112">
        <f>COUNTIFS('ตัวชี้วัดที่ 20'!$G:$G,$F$69,'ตัวชี้วัดที่ 20'!$J:$J,สรุปจำนวน!A73)</f>
        <v>11</v>
      </c>
      <c r="G73" s="113">
        <f>SUM((F73*100)/B73)</f>
        <v>47.826086956521742</v>
      </c>
      <c r="H73" s="112">
        <f>COUNTIFS('ตัวชี้วัดที่ 20'!$G:$G,$H$69,'ตัวชี้วัดที่ 20'!$J:$J,สรุปจำนวน!A73)</f>
        <v>4</v>
      </c>
      <c r="I73" s="113">
        <f>SUM(H73*100/B73)</f>
        <v>17.391304347826086</v>
      </c>
      <c r="J73" s="112">
        <f>COUNTIFS('ตัวชี้วัดที่ 20'!$G:$G,$J$69,'ตัวชี้วัดที่ 20'!$J:$J,สรุปจำนวน!A73)</f>
        <v>0</v>
      </c>
      <c r="K73" s="113">
        <f>SUM(J73*100/B73)</f>
        <v>0</v>
      </c>
      <c r="L73" s="112">
        <f>COUNTIFS('ตัวชี้วัดที่ 20'!$G:$G,$L$69,'ตัวชี้วัดที่ 20'!$J:$J,สรุปจำนวน!A73)</f>
        <v>5</v>
      </c>
      <c r="M73" s="113">
        <f>SUM(L73*100/B73)</f>
        <v>21.739130434782609</v>
      </c>
      <c r="N73" s="112">
        <f>SUM(D73,F73,H73,J73,L73)</f>
        <v>23</v>
      </c>
      <c r="O73" s="113">
        <f t="shared" ref="O73:O79" si="18">SUM(E73,G73,I73,K73,M73)</f>
        <v>100</v>
      </c>
      <c r="P73" s="300">
        <f>IF(E73&gt;=$D$83,"0",$D$83-E73)</f>
        <v>21.956521739130437</v>
      </c>
      <c r="Q73" s="300" t="str">
        <f>IF(G73&gt;=$F$83,"0",$F$83-G73)</f>
        <v>0</v>
      </c>
      <c r="R73" s="300">
        <f>IF(I73&gt;=$H$83,"0",$H$83-I73)</f>
        <v>2.608695652173914</v>
      </c>
      <c r="S73" s="300">
        <f>IF(K73&gt;=$J$83,"0",$J$83-K73)</f>
        <v>10</v>
      </c>
      <c r="T73" s="300" t="str">
        <f>IF(M73&gt;=$L$83,"0",$L$83-M73)</f>
        <v>0</v>
      </c>
      <c r="U73" s="300">
        <f>SUM((P73+Q73+R73+S73+T73)/5)</f>
        <v>6.9130434782608701</v>
      </c>
      <c r="V73" s="278"/>
      <c r="W73" s="278"/>
      <c r="X73" s="278"/>
      <c r="Y73" s="305">
        <f t="shared" si="17"/>
        <v>0</v>
      </c>
      <c r="Z73" s="306" t="s">
        <v>1465</v>
      </c>
    </row>
    <row r="74" spans="1:27" ht="33" hidden="1" customHeight="1">
      <c r="A74" s="238" t="s">
        <v>41</v>
      </c>
      <c r="B74" s="396">
        <f>COUNTIFS('ตัวชี้วัดที่ 20'!$I:$I,"หัวหน้าโครงการ",'ตัวชี้วัดที่ 20'!$J:$J,A74)</f>
        <v>10</v>
      </c>
      <c r="C74" s="397"/>
      <c r="D74" s="112">
        <f>COUNTIFS('ตัวชี้วัดที่ 20'!$G:$G,$D$69,'ตัวชี้วัดที่ 20'!$J:$J,สรุปจำนวน!A74)</f>
        <v>8</v>
      </c>
      <c r="E74" s="113">
        <f>SUM(D74*100/B74)</f>
        <v>80</v>
      </c>
      <c r="F74" s="112">
        <f>COUNTIFS('ตัวชี้วัดที่ 20'!$G:$G,$F$69,'ตัวชี้วัดที่ 20'!$J:$J,สรุปจำนวน!A74)</f>
        <v>1</v>
      </c>
      <c r="G74" s="113">
        <f t="shared" ref="G74:G79" si="19">SUM((F74*100)/B74)</f>
        <v>10</v>
      </c>
      <c r="H74" s="112">
        <f>COUNTIFS('ตัวชี้วัดที่ 20'!$G:$G,$H$69,'ตัวชี้วัดที่ 20'!$J:$J,สรุปจำนวน!A74)</f>
        <v>0</v>
      </c>
      <c r="I74" s="113">
        <f t="shared" ref="I74:I79" si="20">SUM(H74*100/B74)</f>
        <v>0</v>
      </c>
      <c r="J74" s="112">
        <f>COUNTIFS('ตัวชี้วัดที่ 20'!$G:$G,$J$69,'ตัวชี้วัดที่ 20'!$J:$J,สรุปจำนวน!A74)</f>
        <v>0</v>
      </c>
      <c r="K74" s="113">
        <f t="shared" ref="K74:K79" si="21">SUM(J74*100/B74)</f>
        <v>0</v>
      </c>
      <c r="L74" s="112">
        <f>COUNTIFS('ตัวชี้วัดที่ 20'!$G:$G,$L$69,'ตัวชี้วัดที่ 20'!$J:$J,สรุปจำนวน!A74)</f>
        <v>1</v>
      </c>
      <c r="M74" s="113">
        <f t="shared" ref="M74:M79" si="22">SUM(L74*100/B74)</f>
        <v>10</v>
      </c>
      <c r="N74" s="112">
        <f t="shared" ref="N74:N79" si="23">SUM(D74,F74,H74,J74,L74)</f>
        <v>10</v>
      </c>
      <c r="O74" s="113">
        <f t="shared" si="18"/>
        <v>100</v>
      </c>
      <c r="P74" s="300" t="str">
        <f t="shared" ref="P74:P79" si="24">IF(E74&gt;=$D$83,"0",$D$83-E74)</f>
        <v>0</v>
      </c>
      <c r="Q74" s="300">
        <f t="shared" ref="Q74:Q79" si="25">IF(G74&gt;=$F$83,"0",$F$83-G74)</f>
        <v>20</v>
      </c>
      <c r="R74" s="300">
        <f t="shared" ref="R74:R79" si="26">IF(I74&gt;=$H$83,"0",$H$83-I74)</f>
        <v>20</v>
      </c>
      <c r="S74" s="300">
        <f t="shared" ref="S74:S79" si="27">IF(K74&gt;=$J$83,"0",$J$83-K74)</f>
        <v>10</v>
      </c>
      <c r="T74" s="300" t="str">
        <f t="shared" ref="T74:T79" si="28">IF(M74&gt;=$L$83,"0",$L$83-M74)</f>
        <v>0</v>
      </c>
      <c r="U74" s="300">
        <f t="shared" ref="U74:U79" si="29">SUM((P74+Q74+R74+S74+T74)/5)</f>
        <v>10</v>
      </c>
      <c r="V74" s="278"/>
      <c r="W74" s="278"/>
      <c r="X74" s="278"/>
      <c r="Y74" s="305">
        <f t="shared" si="17"/>
        <v>1</v>
      </c>
      <c r="Z74" s="306" t="s">
        <v>1465</v>
      </c>
    </row>
    <row r="75" spans="1:27" ht="33" hidden="1" customHeight="1">
      <c r="A75" s="238" t="s">
        <v>42</v>
      </c>
      <c r="B75" s="396">
        <f>COUNTIFS('ตัวชี้วัดที่ 20'!$I:$I,"หัวหน้าโครงการ",'ตัวชี้วัดที่ 20'!$J:$J,A75)</f>
        <v>13</v>
      </c>
      <c r="C75" s="397"/>
      <c r="D75" s="112">
        <f>COUNTIFS('ตัวชี้วัดที่ 20'!$G:$G,$D$69,'ตัวชี้วัดที่ 20'!$J:$J,สรุปจำนวน!A75)</f>
        <v>6</v>
      </c>
      <c r="E75" s="113">
        <f t="shared" ref="E75:E79" si="30">SUM(D75*100/B75)</f>
        <v>46.153846153846153</v>
      </c>
      <c r="F75" s="112">
        <f>COUNTIFS('ตัวชี้วัดที่ 20'!$G:$G,$F$69,'ตัวชี้วัดที่ 20'!$J:$J,สรุปจำนวน!A75)</f>
        <v>5</v>
      </c>
      <c r="G75" s="113">
        <f t="shared" si="19"/>
        <v>38.46153846153846</v>
      </c>
      <c r="H75" s="112">
        <f>COUNTIFS('ตัวชี้วัดที่ 20'!$G:$G,$H$69,'ตัวชี้วัดที่ 20'!$J:$J,สรุปจำนวน!A75)</f>
        <v>2</v>
      </c>
      <c r="I75" s="113">
        <f t="shared" si="20"/>
        <v>15.384615384615385</v>
      </c>
      <c r="J75" s="112">
        <f>COUNTIFS('ตัวชี้วัดที่ 20'!$G:$G,$J$69,'ตัวชี้วัดที่ 20'!$J:$J,สรุปจำนวน!A75)</f>
        <v>0</v>
      </c>
      <c r="K75" s="113">
        <f t="shared" si="21"/>
        <v>0</v>
      </c>
      <c r="L75" s="112">
        <f>COUNTIFS('ตัวชี้วัดที่ 20'!$G:$G,$L$69,'ตัวชี้วัดที่ 20'!$J:$J,สรุปจำนวน!A75)</f>
        <v>0</v>
      </c>
      <c r="M75" s="113">
        <f t="shared" si="22"/>
        <v>0</v>
      </c>
      <c r="N75" s="112">
        <f t="shared" si="23"/>
        <v>13</v>
      </c>
      <c r="O75" s="113">
        <f t="shared" si="18"/>
        <v>100</v>
      </c>
      <c r="P75" s="300" t="str">
        <f t="shared" si="24"/>
        <v>0</v>
      </c>
      <c r="Q75" s="300" t="str">
        <f t="shared" si="25"/>
        <v>0</v>
      </c>
      <c r="R75" s="300">
        <f t="shared" si="26"/>
        <v>4.615384615384615</v>
      </c>
      <c r="S75" s="300">
        <f t="shared" si="27"/>
        <v>10</v>
      </c>
      <c r="T75" s="300">
        <f t="shared" si="28"/>
        <v>5</v>
      </c>
      <c r="U75" s="300">
        <f t="shared" si="29"/>
        <v>3.9230769230769225</v>
      </c>
      <c r="V75" s="278"/>
      <c r="W75" s="278"/>
      <c r="X75" s="278"/>
      <c r="Y75" s="305">
        <f t="shared" si="17"/>
        <v>0</v>
      </c>
      <c r="Z75" s="306" t="s">
        <v>1465</v>
      </c>
    </row>
    <row r="76" spans="1:27" ht="33" hidden="1" customHeight="1">
      <c r="A76" s="238" t="s">
        <v>43</v>
      </c>
      <c r="B76" s="396">
        <f>COUNTIFS('ตัวชี้วัดที่ 20'!$I:$I,"หัวหน้าโครงการ",'ตัวชี้วัดที่ 20'!$J:$J,A76)</f>
        <v>21</v>
      </c>
      <c r="C76" s="397"/>
      <c r="D76" s="112">
        <f>COUNTIFS('ตัวชี้วัดที่ 20'!$G:$G,$D$69,'ตัวชี้วัดที่ 20'!$J:$J,สรุปจำนวน!A76)</f>
        <v>9</v>
      </c>
      <c r="E76" s="113">
        <f t="shared" si="30"/>
        <v>42.857142857142854</v>
      </c>
      <c r="F76" s="112">
        <f>COUNTIFS('ตัวชี้วัดที่ 20'!$G:$G,$F$69,'ตัวชี้วัดที่ 20'!$J:$J,สรุปจำนวน!A76)</f>
        <v>4</v>
      </c>
      <c r="G76" s="113">
        <f t="shared" si="19"/>
        <v>19.047619047619047</v>
      </c>
      <c r="H76" s="112">
        <f>COUNTIFS('ตัวชี้วัดที่ 20'!$G:$G,$H$69,'ตัวชี้วัดที่ 20'!$J:$J,สรุปจำนวน!A76)</f>
        <v>4</v>
      </c>
      <c r="I76" s="113">
        <f t="shared" si="20"/>
        <v>19.047619047619047</v>
      </c>
      <c r="J76" s="112">
        <f>COUNTIFS('ตัวชี้วัดที่ 20'!$G:$G,$J$69,'ตัวชี้วัดที่ 20'!$J:$J,สรุปจำนวน!A76)</f>
        <v>0</v>
      </c>
      <c r="K76" s="113">
        <f t="shared" si="21"/>
        <v>0</v>
      </c>
      <c r="L76" s="112">
        <f>COUNTIFS('ตัวชี้วัดที่ 20'!$G:$G,$L$69,'ตัวชี้วัดที่ 20'!$J:$J,สรุปจำนวน!A76)</f>
        <v>4</v>
      </c>
      <c r="M76" s="113">
        <f t="shared" si="22"/>
        <v>19.047619047619047</v>
      </c>
      <c r="N76" s="112">
        <f t="shared" si="23"/>
        <v>21</v>
      </c>
      <c r="O76" s="113">
        <f t="shared" si="18"/>
        <v>100</v>
      </c>
      <c r="P76" s="300" t="str">
        <f t="shared" si="24"/>
        <v>0</v>
      </c>
      <c r="Q76" s="300">
        <f t="shared" si="25"/>
        <v>10.952380952380953</v>
      </c>
      <c r="R76" s="300">
        <f t="shared" si="26"/>
        <v>0.95238095238095255</v>
      </c>
      <c r="S76" s="300">
        <f t="shared" si="27"/>
        <v>10</v>
      </c>
      <c r="T76" s="300" t="str">
        <f t="shared" si="28"/>
        <v>0</v>
      </c>
      <c r="U76" s="300">
        <f t="shared" si="29"/>
        <v>4.3809523809523814</v>
      </c>
      <c r="V76" s="278"/>
      <c r="W76" s="278"/>
      <c r="X76" s="278"/>
    </row>
    <row r="77" spans="1:27" ht="33" hidden="1" customHeight="1">
      <c r="A77" s="238" t="s">
        <v>44</v>
      </c>
      <c r="B77" s="396">
        <f>COUNTIFS('ตัวชี้วัดที่ 20'!$I:$I,"หัวหน้าโครงการ",'ตัวชี้วัดที่ 20'!$J:$J,A77)</f>
        <v>20</v>
      </c>
      <c r="C77" s="397"/>
      <c r="D77" s="112">
        <f>COUNTIFS('ตัวชี้วัดที่ 20'!$G:$G,$D$69,'ตัวชี้วัดที่ 20'!$J:$J,สรุปจำนวน!A77)</f>
        <v>16</v>
      </c>
      <c r="E77" s="113">
        <f t="shared" si="30"/>
        <v>80</v>
      </c>
      <c r="F77" s="112">
        <f>COUNTIFS('ตัวชี้วัดที่ 20'!$G:$G,$F$69,'ตัวชี้วัดที่ 20'!$J:$J,สรุปจำนวน!A77)</f>
        <v>3</v>
      </c>
      <c r="G77" s="113">
        <f t="shared" si="19"/>
        <v>15</v>
      </c>
      <c r="H77" s="112">
        <f>COUNTIFS('ตัวชี้วัดที่ 20'!$G:$G,$H$69,'ตัวชี้วัดที่ 20'!$J:$J,สรุปจำนวน!A77)</f>
        <v>0</v>
      </c>
      <c r="I77" s="113">
        <f t="shared" si="20"/>
        <v>0</v>
      </c>
      <c r="J77" s="112">
        <f>COUNTIFS('ตัวชี้วัดที่ 20'!$G:$G,$J$69,'ตัวชี้วัดที่ 20'!$J:$J,สรุปจำนวน!A77)</f>
        <v>0</v>
      </c>
      <c r="K77" s="113">
        <f t="shared" si="21"/>
        <v>0</v>
      </c>
      <c r="L77" s="112">
        <f>COUNTIFS('ตัวชี้วัดที่ 20'!$G:$G,$L$69,'ตัวชี้วัดที่ 20'!$J:$J,สรุปจำนวน!A77)</f>
        <v>1</v>
      </c>
      <c r="M77" s="113">
        <f t="shared" si="22"/>
        <v>5</v>
      </c>
      <c r="N77" s="112">
        <f t="shared" si="23"/>
        <v>20</v>
      </c>
      <c r="O77" s="113">
        <f t="shared" si="18"/>
        <v>100</v>
      </c>
      <c r="P77" s="300" t="str">
        <f t="shared" si="24"/>
        <v>0</v>
      </c>
      <c r="Q77" s="300">
        <f t="shared" si="25"/>
        <v>15</v>
      </c>
      <c r="R77" s="300">
        <f t="shared" si="26"/>
        <v>20</v>
      </c>
      <c r="S77" s="300">
        <f t="shared" si="27"/>
        <v>10</v>
      </c>
      <c r="T77" s="300" t="str">
        <f t="shared" si="28"/>
        <v>0</v>
      </c>
      <c r="U77" s="300">
        <f t="shared" si="29"/>
        <v>9</v>
      </c>
      <c r="V77" s="278"/>
      <c r="W77" s="278"/>
      <c r="X77" s="278"/>
    </row>
    <row r="78" spans="1:27" ht="33" hidden="1" customHeight="1">
      <c r="A78" s="238" t="s">
        <v>45</v>
      </c>
      <c r="B78" s="396">
        <f>COUNTIFS('ตัวชี้วัดที่ 20'!$I:$I,"หัวหน้าโครงการ",'ตัวชี้วัดที่ 20'!$J:$J,A78)</f>
        <v>56</v>
      </c>
      <c r="C78" s="397"/>
      <c r="D78" s="112">
        <f>COUNTIFS('ตัวชี้วัดที่ 20'!$G:$G,$D$69,'ตัวชี้วัดที่ 20'!$J:$J,สรุปจำนวน!A78)</f>
        <v>22</v>
      </c>
      <c r="E78" s="113">
        <f t="shared" si="30"/>
        <v>39.285714285714285</v>
      </c>
      <c r="F78" s="112">
        <f>COUNTIFS('ตัวชี้วัดที่ 20'!$G:$G,$F$69,'ตัวชี้วัดที่ 20'!$J:$J,สรุปจำนวน!A78)</f>
        <v>32</v>
      </c>
      <c r="G78" s="113">
        <f t="shared" si="19"/>
        <v>57.142857142857146</v>
      </c>
      <c r="H78" s="112">
        <f>COUNTIFS('ตัวชี้วัดที่ 20'!$G:$G,$H$69,'ตัวชี้วัดที่ 20'!$J:$J,สรุปจำนวน!A78)</f>
        <v>2</v>
      </c>
      <c r="I78" s="113">
        <f t="shared" si="20"/>
        <v>3.5714285714285716</v>
      </c>
      <c r="J78" s="112">
        <f>COUNTIFS('ตัวชี้วัดที่ 20'!$G:$G,$J$69,'ตัวชี้วัดที่ 20'!$J:$J,สรุปจำนวน!A78)</f>
        <v>0</v>
      </c>
      <c r="K78" s="113" t="s">
        <v>1451</v>
      </c>
      <c r="L78" s="112">
        <f>COUNTIFS('ตัวชี้วัดที่ 20'!$G:$G,$L$69,'ตัวชี้วัดที่ 20'!$J:$J,สรุปจำนวน!A78)</f>
        <v>0</v>
      </c>
      <c r="M78" s="113">
        <f t="shared" si="22"/>
        <v>0</v>
      </c>
      <c r="N78" s="112">
        <f t="shared" si="23"/>
        <v>56</v>
      </c>
      <c r="O78" s="113">
        <f t="shared" si="18"/>
        <v>100</v>
      </c>
      <c r="P78" s="300" t="str">
        <f t="shared" si="24"/>
        <v>0</v>
      </c>
      <c r="Q78" s="300" t="str">
        <f t="shared" si="25"/>
        <v>0</v>
      </c>
      <c r="R78" s="300">
        <f t="shared" si="26"/>
        <v>16.428571428571427</v>
      </c>
      <c r="S78" s="300" t="str">
        <f t="shared" si="27"/>
        <v>0</v>
      </c>
      <c r="T78" s="300">
        <f t="shared" si="28"/>
        <v>5</v>
      </c>
      <c r="U78" s="300">
        <f t="shared" si="29"/>
        <v>4.2857142857142856</v>
      </c>
      <c r="V78" s="278"/>
      <c r="W78" s="278"/>
      <c r="X78" s="278"/>
    </row>
    <row r="79" spans="1:27" ht="33" hidden="1" customHeight="1">
      <c r="A79" s="238" t="s">
        <v>46</v>
      </c>
      <c r="B79" s="396">
        <f>COUNTIFS('ตัวชี้วัดที่ 20'!$I:$I,"หัวหน้าโครงการ",'ตัวชี้วัดที่ 20'!$J:$J,A79)</f>
        <v>11</v>
      </c>
      <c r="C79" s="397"/>
      <c r="D79" s="112">
        <f>COUNTIFS('ตัวชี้วัดที่ 20'!$G:$G,$D$69,'ตัวชี้วัดที่ 20'!$J:$J,สรุปจำนวน!A79)</f>
        <v>7</v>
      </c>
      <c r="E79" s="113">
        <f t="shared" si="30"/>
        <v>63.636363636363633</v>
      </c>
      <c r="F79" s="112">
        <f>COUNTIFS('ตัวชี้วัดที่ 20'!$G:$G,$F$69,'ตัวชี้วัดที่ 20'!$J:$J,สรุปจำนวน!A79)</f>
        <v>3</v>
      </c>
      <c r="G79" s="113">
        <f t="shared" si="19"/>
        <v>27.272727272727273</v>
      </c>
      <c r="H79" s="112">
        <f>COUNTIFS('ตัวชี้วัดที่ 20'!$G:$G,$H$69,'ตัวชี้วัดที่ 20'!$J:$J,สรุปจำนวน!A79)</f>
        <v>1</v>
      </c>
      <c r="I79" s="113">
        <f t="shared" si="20"/>
        <v>9.0909090909090917</v>
      </c>
      <c r="J79" s="112">
        <f>COUNTIFS('ตัวชี้วัดที่ 20'!$G:$G,$J$69,'ตัวชี้วัดที่ 20'!$J:$J,สรุปจำนวน!A79)</f>
        <v>0</v>
      </c>
      <c r="K79" s="113">
        <f t="shared" si="21"/>
        <v>0</v>
      </c>
      <c r="L79" s="112">
        <f>COUNTIFS('ตัวชี้วัดที่ 20'!$G:$G,$L$69,'ตัวชี้วัดที่ 20'!$J:$J,สรุปจำนวน!A79)</f>
        <v>0</v>
      </c>
      <c r="M79" s="113">
        <f t="shared" si="22"/>
        <v>0</v>
      </c>
      <c r="N79" s="112">
        <f t="shared" si="23"/>
        <v>11</v>
      </c>
      <c r="O79" s="113">
        <f t="shared" si="18"/>
        <v>100</v>
      </c>
      <c r="P79" s="300" t="str">
        <f t="shared" si="24"/>
        <v>0</v>
      </c>
      <c r="Q79" s="300">
        <f t="shared" si="25"/>
        <v>2.7272727272727266</v>
      </c>
      <c r="R79" s="300">
        <f t="shared" si="26"/>
        <v>10.909090909090908</v>
      </c>
      <c r="S79" s="300">
        <f t="shared" si="27"/>
        <v>10</v>
      </c>
      <c r="T79" s="300">
        <f t="shared" si="28"/>
        <v>5</v>
      </c>
      <c r="U79" s="300">
        <f t="shared" si="29"/>
        <v>5.7272727272727266</v>
      </c>
      <c r="V79" s="278"/>
      <c r="W79" s="278"/>
      <c r="X79" s="278"/>
    </row>
    <row r="80" spans="1:27" ht="33" hidden="1" customHeight="1">
      <c r="A80" s="269" t="s">
        <v>1735</v>
      </c>
      <c r="B80" s="396">
        <f>COUNTIFS('ตัวชี้วัดที่ 20'!$I:$I,"หัวหน้าโครงการ",'ตัวชี้วัดที่ 20'!$J:$J,A80)</f>
        <v>45</v>
      </c>
      <c r="C80" s="397"/>
      <c r="D80" s="112">
        <f>COUNTIFS('ตัวชี้วัดที่ 20'!$G:$G,$D$69,'ตัวชี้วัดที่ 20'!$J:$J,สรุปจำนวน!A80)</f>
        <v>0</v>
      </c>
      <c r="E80" s="113">
        <f t="shared" ref="E80" si="31">SUM(D80*100/B80)</f>
        <v>0</v>
      </c>
      <c r="F80" s="112">
        <f>COUNTIFS('ตัวชี้วัดที่ 20'!$G:$G,$F$69,'ตัวชี้วัดที่ 20'!$J:$J,สรุปจำนวน!A80)</f>
        <v>5</v>
      </c>
      <c r="G80" s="113">
        <f t="shared" ref="G80" si="32">SUM((F80*100)/B80)</f>
        <v>11.111111111111111</v>
      </c>
      <c r="H80" s="112">
        <f>COUNTIFS('ตัวชี้วัดที่ 20'!$G:$G,$H$69,'ตัวชี้วัดที่ 20'!$J:$J,สรุปจำนวน!A80)</f>
        <v>10</v>
      </c>
      <c r="I80" s="113">
        <f t="shared" ref="I80" si="33">SUM(H80*100/B80)</f>
        <v>22.222222222222221</v>
      </c>
      <c r="J80" s="112">
        <f>COUNTIFS('ตัวชี้วัดที่ 20'!$G:$G,$J$69,'ตัวชี้วัดที่ 20'!$J:$J,สรุปจำนวน!A80)</f>
        <v>30</v>
      </c>
      <c r="K80" s="113">
        <f t="shared" ref="K80" si="34">SUM(J80*100/B80)</f>
        <v>66.666666666666671</v>
      </c>
      <c r="L80" s="112">
        <f>COUNTIFS('ตัวชี้วัดที่ 20'!$G:$G,$L$69,'ตัวชี้วัดที่ 20'!$J:$J,สรุปจำนวน!A80)</f>
        <v>0</v>
      </c>
      <c r="M80" s="113">
        <f t="shared" ref="M80" si="35">SUM(L80*100/B80)</f>
        <v>0</v>
      </c>
      <c r="N80" s="112">
        <f t="shared" ref="N80" si="36">SUM(D80,F80,H80,J80,L80)</f>
        <v>45</v>
      </c>
      <c r="O80" s="113">
        <f t="shared" ref="O80" si="37">SUM(E80,G80,I80,K80,M80)</f>
        <v>100</v>
      </c>
      <c r="Y80" s="270"/>
      <c r="Z80" s="270"/>
      <c r="AA80" s="270"/>
    </row>
    <row r="81" spans="1:27" s="270" customFormat="1" ht="33" hidden="1" customHeight="1">
      <c r="A81" s="50" t="s">
        <v>10</v>
      </c>
      <c r="B81" s="386">
        <f>SUM(B73:C80)</f>
        <v>199</v>
      </c>
      <c r="C81" s="387"/>
      <c r="D81" s="109">
        <f>SUM(D73:D80)</f>
        <v>71</v>
      </c>
      <c r="E81" s="111">
        <f>SUM(D81*100/B81)</f>
        <v>35.678391959798994</v>
      </c>
      <c r="F81" s="109">
        <f>SUM(F73:F80)</f>
        <v>64</v>
      </c>
      <c r="G81" s="111">
        <f>SUM((F81*100)/B81)</f>
        <v>32.1608040201005</v>
      </c>
      <c r="H81" s="109">
        <f>SUM(H73:H80)</f>
        <v>23</v>
      </c>
      <c r="I81" s="111">
        <f>SUM(H81*100/B81)</f>
        <v>11.557788944723619</v>
      </c>
      <c r="J81" s="109">
        <f>SUM(J73:J80)</f>
        <v>30</v>
      </c>
      <c r="K81" s="111">
        <f>SUM(J81*100/B81)</f>
        <v>15.075376884422111</v>
      </c>
      <c r="L81" s="109">
        <f>SUM(L73:L80)</f>
        <v>11</v>
      </c>
      <c r="M81" s="111">
        <f>SUM(L81*100/B81)</f>
        <v>5.5276381909547743</v>
      </c>
      <c r="N81" s="109">
        <f>SUM(N73:N80)</f>
        <v>199</v>
      </c>
      <c r="O81" s="112">
        <f>SUM(E81,G81,I81,K81,M81)</f>
        <v>100.00000000000001</v>
      </c>
      <c r="P81" s="236"/>
    </row>
    <row r="82" spans="1:27" s="270" customFormat="1" ht="33" hidden="1" customHeight="1">
      <c r="A82" s="50"/>
      <c r="B82" s="393" t="s">
        <v>33</v>
      </c>
      <c r="C82" s="394"/>
      <c r="E82" s="110"/>
      <c r="G82" s="110"/>
      <c r="I82" s="110"/>
      <c r="K82" s="110"/>
      <c r="M82" s="110"/>
      <c r="O82" s="110"/>
      <c r="Y82" s="56"/>
      <c r="Z82" s="56"/>
      <c r="AA82" s="56"/>
    </row>
    <row r="83" spans="1:27" s="56" customFormat="1" ht="33" hidden="1" customHeight="1">
      <c r="A83" s="351" t="s">
        <v>1245</v>
      </c>
      <c r="B83" s="351"/>
      <c r="C83" s="385"/>
      <c r="D83" s="271">
        <f>SUM(D66)</f>
        <v>35</v>
      </c>
      <c r="E83" s="101"/>
      <c r="F83" s="272">
        <f>SUM(F66)</f>
        <v>30</v>
      </c>
      <c r="H83" s="272">
        <f>SUM(H66)</f>
        <v>20</v>
      </c>
      <c r="J83" s="272">
        <f>SUM(J66)</f>
        <v>10</v>
      </c>
      <c r="L83" s="272">
        <f>SUM(L66)</f>
        <v>5</v>
      </c>
      <c r="N83" s="59"/>
      <c r="O83" s="57"/>
      <c r="P83" s="270"/>
    </row>
    <row r="84" spans="1:27" s="56" customFormat="1" ht="33" hidden="1" customHeight="1">
      <c r="A84" s="351" t="s">
        <v>1278</v>
      </c>
      <c r="B84" s="351"/>
      <c r="C84" s="351"/>
      <c r="D84" s="406" t="str">
        <f>IF(E81&gt;=D83,"0",D83-E81)</f>
        <v>0</v>
      </c>
      <c r="E84" s="407"/>
      <c r="F84" s="406" t="str">
        <f>IF(G81&gt;=F83,"0",F83-G81)</f>
        <v>0</v>
      </c>
      <c r="G84" s="407"/>
      <c r="H84" s="406">
        <f>IF(I81&gt;=H83,"0",H83-I81)</f>
        <v>8.4422110552763812</v>
      </c>
      <c r="I84" s="407"/>
      <c r="J84" s="406" t="str">
        <f>IF(K81&gt;=J83,"0",J83-K81)</f>
        <v>0</v>
      </c>
      <c r="K84" s="407"/>
      <c r="L84" s="406" t="str">
        <f>IF(M81&gt;=L83,"0",L83-M81)</f>
        <v>0</v>
      </c>
      <c r="M84" s="407"/>
      <c r="N84" s="423"/>
      <c r="O84" s="423"/>
      <c r="P84" s="413" t="s">
        <v>1770</v>
      </c>
      <c r="Q84" s="414"/>
      <c r="R84" s="414"/>
      <c r="S84" s="414"/>
      <c r="T84" s="414"/>
      <c r="U84" s="414"/>
    </row>
    <row r="85" spans="1:27" s="56" customFormat="1" ht="33" hidden="1" customHeight="1">
      <c r="A85" s="351" t="s">
        <v>1282</v>
      </c>
      <c r="B85" s="351"/>
      <c r="C85" s="351"/>
      <c r="D85" s="403">
        <f>SUM((D84+F84+H84+J84+L84)/5)</f>
        <v>1.6884422110552761</v>
      </c>
      <c r="E85" s="404"/>
      <c r="F85" s="404"/>
      <c r="G85" s="354" t="s">
        <v>1283</v>
      </c>
      <c r="H85" s="405"/>
      <c r="I85" s="405"/>
      <c r="J85" s="405"/>
      <c r="K85" s="273">
        <f>IF(D85&gt;4,1,IF(D85&gt;3,2,IF(D85&gt;2,3,IF(D85&gt;=1,4,IF(D85=0,5)))))</f>
        <v>4</v>
      </c>
      <c r="L85" s="274" t="s">
        <v>1253</v>
      </c>
      <c r="M85" s="274"/>
      <c r="N85" s="274"/>
      <c r="O85" s="275"/>
      <c r="P85" s="413"/>
      <c r="Q85" s="414"/>
      <c r="R85" s="414"/>
      <c r="S85" s="414"/>
      <c r="T85" s="414"/>
      <c r="U85" s="414"/>
    </row>
    <row r="86" spans="1:27" s="56" customFormat="1" ht="33" hidden="1" customHeight="1">
      <c r="Y86" s="236"/>
      <c r="Z86" s="236"/>
      <c r="AA86" s="236"/>
    </row>
    <row r="87" spans="1:27" s="56" customFormat="1" ht="33" hidden="1" customHeight="1">
      <c r="Y87" s="236"/>
      <c r="Z87" s="236"/>
      <c r="AA87" s="236"/>
    </row>
    <row r="88" spans="1:27" s="56" customFormat="1" ht="33" hidden="1" customHeight="1">
      <c r="A88" s="56" t="s">
        <v>1643</v>
      </c>
      <c r="Y88" s="236"/>
      <c r="Z88" s="236"/>
      <c r="AA88" s="236"/>
    </row>
    <row r="89" spans="1:27" ht="33" hidden="1" customHeight="1">
      <c r="N89" s="56"/>
    </row>
    <row r="90" spans="1:27" ht="26.25" hidden="1" customHeight="1">
      <c r="A90" s="358" t="s">
        <v>0</v>
      </c>
      <c r="B90" s="356" t="s">
        <v>1474</v>
      </c>
      <c r="C90" s="356"/>
      <c r="D90" s="352" t="s">
        <v>48</v>
      </c>
      <c r="E90" s="353"/>
      <c r="F90" s="352" t="s">
        <v>49</v>
      </c>
      <c r="G90" s="353"/>
      <c r="H90" s="352" t="s">
        <v>50</v>
      </c>
      <c r="I90" s="353"/>
      <c r="J90" s="358" t="s">
        <v>10</v>
      </c>
      <c r="K90" s="358"/>
      <c r="L90" s="421" t="s">
        <v>1771</v>
      </c>
      <c r="M90" s="421"/>
      <c r="N90" s="421"/>
      <c r="O90" s="421"/>
      <c r="P90" s="421" t="s">
        <v>1253</v>
      </c>
      <c r="Q90" s="422" t="s">
        <v>16</v>
      </c>
      <c r="U90" s="56"/>
      <c r="V90" s="56"/>
      <c r="W90" s="56"/>
    </row>
    <row r="91" spans="1:27" ht="26.25" hidden="1" customHeight="1">
      <c r="A91" s="358"/>
      <c r="B91" s="356" t="s">
        <v>1469</v>
      </c>
      <c r="C91" s="356"/>
      <c r="D91" s="352" t="s">
        <v>1475</v>
      </c>
      <c r="E91" s="353"/>
      <c r="F91" s="352" t="s">
        <v>1470</v>
      </c>
      <c r="G91" s="353"/>
      <c r="H91" s="352" t="s">
        <v>1471</v>
      </c>
      <c r="I91" s="353"/>
      <c r="J91" s="358"/>
      <c r="K91" s="358"/>
      <c r="L91" s="421"/>
      <c r="M91" s="421"/>
      <c r="N91" s="421"/>
      <c r="O91" s="421"/>
      <c r="P91" s="421"/>
      <c r="Q91" s="422"/>
      <c r="U91" s="56"/>
      <c r="V91" s="56"/>
      <c r="W91" s="56"/>
    </row>
    <row r="92" spans="1:27" ht="52.5" hidden="1">
      <c r="A92" s="358"/>
      <c r="B92" s="356" t="s">
        <v>1</v>
      </c>
      <c r="C92" s="356"/>
      <c r="D92" s="276" t="s">
        <v>1265</v>
      </c>
      <c r="E92" s="232" t="s">
        <v>33</v>
      </c>
      <c r="F92" s="276" t="s">
        <v>1265</v>
      </c>
      <c r="G92" s="232" t="s">
        <v>33</v>
      </c>
      <c r="H92" s="276" t="s">
        <v>1265</v>
      </c>
      <c r="I92" s="232" t="s">
        <v>33</v>
      </c>
      <c r="J92" s="291" t="s">
        <v>1265</v>
      </c>
      <c r="K92" s="292" t="s">
        <v>33</v>
      </c>
      <c r="L92" s="301" t="s">
        <v>48</v>
      </c>
      <c r="M92" s="301" t="s">
        <v>49</v>
      </c>
      <c r="N92" s="301" t="s">
        <v>50</v>
      </c>
      <c r="O92" s="301" t="s">
        <v>1769</v>
      </c>
      <c r="P92" s="421"/>
      <c r="Q92" s="422"/>
    </row>
    <row r="93" spans="1:27" ht="33" hidden="1" customHeight="1">
      <c r="A93" s="238" t="s">
        <v>40</v>
      </c>
      <c r="B93" s="346">
        <v>76</v>
      </c>
      <c r="C93" s="347"/>
      <c r="D93" s="234">
        <f>COUNTIFS('ตัวชี้วัดที่ 21 ประเภทนักวิจัย'!$N:$N,D90,'ตัวชี้วัดที่ 21 ประเภทนักวิจัย'!$S:$S,$A$93)</f>
        <v>37</v>
      </c>
      <c r="E93" s="73">
        <f>SUM(D93*100/$B$93)</f>
        <v>48.684210526315788</v>
      </c>
      <c r="F93" s="234">
        <f>COUNTIFS('ตัวชี้วัดที่ 21 ประเภทนักวิจัย'!$N:$N,$F$90,'ตัวชี้วัดที่ 21 ประเภทนักวิจัย'!$S:$S,A93)</f>
        <v>37</v>
      </c>
      <c r="G93" s="73">
        <f t="shared" ref="G93:G99" si="38">SUM(F93*100/B93)</f>
        <v>48.684210526315788</v>
      </c>
      <c r="H93" s="234">
        <f>COUNTIFS('ตัวชี้วัดที่ 21 ประเภทนักวิจัย'!$N:$N,$H$90,'ตัวชี้วัดที่ 21 ประเภทนักวิจัย'!$S:$S,A93)</f>
        <v>2</v>
      </c>
      <c r="I93" s="73">
        <f t="shared" ref="I93:I99" si="39">SUM(H93*100/B93)</f>
        <v>2.6315789473684212</v>
      </c>
      <c r="J93" s="294">
        <f>SUM(D93,F93,H93)</f>
        <v>76</v>
      </c>
      <c r="K93" s="294">
        <f>SUM(E93,G93,I93)</f>
        <v>100</v>
      </c>
      <c r="L93" s="299">
        <f>IF(E93&gt;=$E$101,"0",$E$101-E93)</f>
        <v>11.315789473684212</v>
      </c>
      <c r="M93" s="299" t="str">
        <f>IF(G93&gt;=$G$101,"0",$G$101-G93)</f>
        <v>0</v>
      </c>
      <c r="N93" s="299">
        <f>IF(I93&gt;=$I$101,"0",$I$101-I93)</f>
        <v>2.3684210526315788</v>
      </c>
      <c r="O93" s="300">
        <f>SUM((L93+M93+N93/3))</f>
        <v>12.105263157894738</v>
      </c>
      <c r="P93" s="293">
        <f>IF(O93&gt;5,0,IF(O93&gt;4,1,IF(O93&gt;3,2,IF(O93&gt;2,3,IF(O93&gt;1,4,IF(O93&gt;=0,5))))))</f>
        <v>0</v>
      </c>
      <c r="Q93" s="302" t="s">
        <v>1465</v>
      </c>
    </row>
    <row r="94" spans="1:27" ht="33" hidden="1" customHeight="1">
      <c r="A94" s="238" t="s">
        <v>41</v>
      </c>
      <c r="B94" s="346">
        <v>33</v>
      </c>
      <c r="C94" s="347"/>
      <c r="D94" s="234">
        <f>COUNTIFS('ตัวชี้วัดที่ 21 ประเภทนักวิจัย'!$N:$N,$D$90,'ตัวชี้วัดที่ 21 ประเภทนักวิจัย'!$S:$S,A94)</f>
        <v>14</v>
      </c>
      <c r="E94" s="73">
        <f t="shared" ref="E94:E99" si="40">SUM(D94*100/B94)</f>
        <v>42.424242424242422</v>
      </c>
      <c r="F94" s="234">
        <f>COUNTIFS('ตัวชี้วัดที่ 21 ประเภทนักวิจัย'!$N:$N,$F$90,'ตัวชี้วัดที่ 21 ประเภทนักวิจัย'!$S:$S,A94)</f>
        <v>19</v>
      </c>
      <c r="G94" s="73">
        <f t="shared" si="38"/>
        <v>57.575757575757578</v>
      </c>
      <c r="H94" s="234">
        <f>COUNTIFS('ตัวชี้วัดที่ 21 ประเภทนักวิจัย'!$N:$N,$H$90,'ตัวชี้วัดที่ 21 ประเภทนักวิจัย'!$S:$S,A94)</f>
        <v>0</v>
      </c>
      <c r="I94" s="73">
        <f t="shared" si="39"/>
        <v>0</v>
      </c>
      <c r="J94" s="294">
        <f t="shared" ref="J94:J99" si="41">SUM(D94,F94,H94)</f>
        <v>33</v>
      </c>
      <c r="K94" s="294">
        <f t="shared" ref="K94:K99" si="42">SUM(E94,G94,I94)</f>
        <v>100</v>
      </c>
      <c r="L94" s="299">
        <f t="shared" ref="L94:L99" si="43">IF(E94&gt;=$E$101,"0",$E$101-E94)</f>
        <v>17.575757575757578</v>
      </c>
      <c r="M94" s="299" t="str">
        <f t="shared" ref="M94:M99" si="44">IF(G94&gt;=$G$101,"0",$G$101-G94)</f>
        <v>0</v>
      </c>
      <c r="N94" s="299">
        <f t="shared" ref="N94:N99" si="45">IF(I94&gt;=$I$101,"0",$I$101-I94)</f>
        <v>5</v>
      </c>
      <c r="O94" s="300">
        <f t="shared" ref="O94:O99" si="46">SUM((L94+M94+N94/3))</f>
        <v>19.242424242424246</v>
      </c>
      <c r="P94" s="293">
        <f t="shared" ref="P94:P99" si="47">IF(O94&gt;5,0,IF(O94&gt;4,1,IF(O94&gt;3,2,IF(O94&gt;2,3,IF(O94&gt;1,4,IF(O94&gt;=0,5))))))</f>
        <v>0</v>
      </c>
      <c r="Q94" s="302" t="s">
        <v>1465</v>
      </c>
    </row>
    <row r="95" spans="1:27" ht="33" hidden="1" customHeight="1">
      <c r="A95" s="238" t="s">
        <v>42</v>
      </c>
      <c r="B95" s="346">
        <v>42</v>
      </c>
      <c r="C95" s="347"/>
      <c r="D95" s="234">
        <f>COUNTIFS('ตัวชี้วัดที่ 21 ประเภทนักวิจัย'!$N:$N,$D$90,'ตัวชี้วัดที่ 21 ประเภทนักวิจัย'!$S:$S,A95)</f>
        <v>28</v>
      </c>
      <c r="E95" s="73">
        <f t="shared" si="40"/>
        <v>66.666666666666671</v>
      </c>
      <c r="F95" s="234">
        <f>COUNTIFS('ตัวชี้วัดที่ 21 ประเภทนักวิจัย'!$N:$N,$F$90,'ตัวชี้วัดที่ 21 ประเภทนักวิจัย'!$S:$S,A95)</f>
        <v>14</v>
      </c>
      <c r="G95" s="73">
        <f t="shared" si="38"/>
        <v>33.333333333333336</v>
      </c>
      <c r="H95" s="234">
        <f>COUNTIFS('ตัวชี้วัดที่ 21 ประเภทนักวิจัย'!$N:$N,$H$90,'ตัวชี้วัดที่ 21 ประเภทนักวิจัย'!$S:$S,A95)</f>
        <v>0</v>
      </c>
      <c r="I95" s="73">
        <f t="shared" si="39"/>
        <v>0</v>
      </c>
      <c r="J95" s="294">
        <f t="shared" si="41"/>
        <v>42</v>
      </c>
      <c r="K95" s="294">
        <f t="shared" si="42"/>
        <v>100</v>
      </c>
      <c r="L95" s="299" t="str">
        <f t="shared" si="43"/>
        <v>0</v>
      </c>
      <c r="M95" s="299">
        <f t="shared" si="44"/>
        <v>1.6666666666666643</v>
      </c>
      <c r="N95" s="299">
        <f t="shared" si="45"/>
        <v>5</v>
      </c>
      <c r="O95" s="300">
        <f t="shared" si="46"/>
        <v>3.3333333333333313</v>
      </c>
      <c r="P95" s="293">
        <f t="shared" si="47"/>
        <v>2</v>
      </c>
      <c r="Q95" s="302" t="s">
        <v>1465</v>
      </c>
    </row>
    <row r="96" spans="1:27" ht="33" hidden="1" customHeight="1">
      <c r="A96" s="238" t="s">
        <v>43</v>
      </c>
      <c r="B96" s="346">
        <v>92</v>
      </c>
      <c r="C96" s="347"/>
      <c r="D96" s="234">
        <f>COUNTIFS('ตัวชี้วัดที่ 21 ประเภทนักวิจัย'!$N:$N,$D$90,'ตัวชี้วัดที่ 21 ประเภทนักวิจัย'!$S:$S,A96)</f>
        <v>71</v>
      </c>
      <c r="E96" s="73">
        <f t="shared" si="40"/>
        <v>77.173913043478265</v>
      </c>
      <c r="F96" s="234">
        <f>COUNTIFS('ตัวชี้วัดที่ 21 ประเภทนักวิจัย'!$N:$N,$F$90,'ตัวชี้วัดที่ 21 ประเภทนักวิจัย'!$S:$S,A96)</f>
        <v>19</v>
      </c>
      <c r="G96" s="73">
        <f t="shared" si="38"/>
        <v>20.652173913043477</v>
      </c>
      <c r="H96" s="234">
        <f>COUNTIFS('ตัวชี้วัดที่ 21 ประเภทนักวิจัย'!$N:$N,$H$90,'ตัวชี้วัดที่ 21 ประเภทนักวิจัย'!$S:$S,A96)</f>
        <v>2</v>
      </c>
      <c r="I96" s="73">
        <f t="shared" si="39"/>
        <v>2.1739130434782608</v>
      </c>
      <c r="J96" s="294">
        <f t="shared" si="41"/>
        <v>92</v>
      </c>
      <c r="K96" s="294">
        <f t="shared" si="42"/>
        <v>100.00000000000001</v>
      </c>
      <c r="L96" s="299" t="str">
        <f t="shared" si="43"/>
        <v>0</v>
      </c>
      <c r="M96" s="299">
        <f t="shared" si="44"/>
        <v>14.347826086956523</v>
      </c>
      <c r="N96" s="299">
        <f t="shared" si="45"/>
        <v>2.8260869565217392</v>
      </c>
      <c r="O96" s="300">
        <f t="shared" si="46"/>
        <v>15.289855072463769</v>
      </c>
      <c r="P96" s="293">
        <f t="shared" si="47"/>
        <v>0</v>
      </c>
      <c r="Q96" s="302" t="s">
        <v>1465</v>
      </c>
      <c r="Y96" s="56"/>
      <c r="Z96" s="56"/>
      <c r="AA96" s="56"/>
    </row>
    <row r="97" spans="1:27" ht="33" hidden="1" customHeight="1">
      <c r="A97" s="238" t="s">
        <v>44</v>
      </c>
      <c r="B97" s="346">
        <v>81</v>
      </c>
      <c r="C97" s="347"/>
      <c r="D97" s="234">
        <f>COUNTIFS('ตัวชี้วัดที่ 21 ประเภทนักวิจัย'!$N:$N,$D$90,'ตัวชี้วัดที่ 21 ประเภทนักวิจัย'!$S:$S,A97)</f>
        <v>33</v>
      </c>
      <c r="E97" s="73">
        <f t="shared" si="40"/>
        <v>40.74074074074074</v>
      </c>
      <c r="F97" s="234">
        <f>COUNTIFS('ตัวชี้วัดที่ 21 ประเภทนักวิจัย'!$N:$N,$F$90,'ตัวชี้วัดที่ 21 ประเภทนักวิจัย'!$S:$S,A97)</f>
        <v>41</v>
      </c>
      <c r="G97" s="73">
        <f t="shared" si="38"/>
        <v>50.617283950617285</v>
      </c>
      <c r="H97" s="234">
        <f>COUNTIFS('ตัวชี้วัดที่ 21 ประเภทนักวิจัย'!$N:$N,$H$90,'ตัวชี้วัดที่ 21 ประเภทนักวิจัย'!$S:$S,A97)</f>
        <v>7</v>
      </c>
      <c r="I97" s="73">
        <f t="shared" si="39"/>
        <v>8.6419753086419746</v>
      </c>
      <c r="J97" s="294">
        <f t="shared" si="41"/>
        <v>81</v>
      </c>
      <c r="K97" s="294">
        <f t="shared" si="42"/>
        <v>100</v>
      </c>
      <c r="L97" s="299">
        <f t="shared" si="43"/>
        <v>19.25925925925926</v>
      </c>
      <c r="M97" s="299" t="str">
        <f t="shared" si="44"/>
        <v>0</v>
      </c>
      <c r="N97" s="299" t="str">
        <f t="shared" si="45"/>
        <v>0</v>
      </c>
      <c r="O97" s="300">
        <f t="shared" si="46"/>
        <v>19.25925925925926</v>
      </c>
      <c r="P97" s="293">
        <f t="shared" si="47"/>
        <v>0</v>
      </c>
      <c r="Q97" s="302" t="s">
        <v>1465</v>
      </c>
      <c r="Y97" s="270"/>
      <c r="Z97" s="270"/>
      <c r="AA97" s="270"/>
    </row>
    <row r="98" spans="1:27" ht="33" hidden="1" customHeight="1">
      <c r="A98" s="238" t="s">
        <v>45</v>
      </c>
      <c r="B98" s="346">
        <v>153</v>
      </c>
      <c r="C98" s="347"/>
      <c r="D98" s="234">
        <f>COUNTIFS('ตัวชี้วัดที่ 21 ประเภทนักวิจัย'!$N:$N,$D$90,'ตัวชี้วัดที่ 21 ประเภทนักวิจัย'!$S:$S,A98)</f>
        <v>67</v>
      </c>
      <c r="E98" s="73">
        <f t="shared" si="40"/>
        <v>43.790849673202615</v>
      </c>
      <c r="F98" s="234">
        <f>COUNTIFS('ตัวชี้วัดที่ 21 ประเภทนักวิจัย'!$N:$N,$F$90,'ตัวชี้วัดที่ 21 ประเภทนักวิจัย'!$S:$S,A98)</f>
        <v>68</v>
      </c>
      <c r="G98" s="73">
        <f t="shared" si="38"/>
        <v>44.444444444444443</v>
      </c>
      <c r="H98" s="234">
        <f>COUNTIFS('ตัวชี้วัดที่ 21 ประเภทนักวิจัย'!$N:$N,$H$90,'ตัวชี้วัดที่ 21 ประเภทนักวิจัย'!$S:$S,A98)</f>
        <v>18</v>
      </c>
      <c r="I98" s="73">
        <f t="shared" si="39"/>
        <v>11.764705882352942</v>
      </c>
      <c r="J98" s="294">
        <f t="shared" si="41"/>
        <v>153</v>
      </c>
      <c r="K98" s="294">
        <f t="shared" si="42"/>
        <v>100</v>
      </c>
      <c r="L98" s="299">
        <f t="shared" si="43"/>
        <v>16.209150326797385</v>
      </c>
      <c r="M98" s="299" t="str">
        <f t="shared" si="44"/>
        <v>0</v>
      </c>
      <c r="N98" s="299" t="str">
        <f t="shared" si="45"/>
        <v>0</v>
      </c>
      <c r="O98" s="300">
        <f t="shared" si="46"/>
        <v>16.209150326797385</v>
      </c>
      <c r="P98" s="293">
        <f t="shared" si="47"/>
        <v>0</v>
      </c>
      <c r="Q98" s="302" t="s">
        <v>1465</v>
      </c>
    </row>
    <row r="99" spans="1:27" ht="33" hidden="1" customHeight="1">
      <c r="A99" s="238" t="s">
        <v>46</v>
      </c>
      <c r="B99" s="346">
        <v>27</v>
      </c>
      <c r="C99" s="347"/>
      <c r="D99" s="234">
        <f>COUNTIFS('ตัวชี้วัดที่ 21 ประเภทนักวิจัย'!$N:$N,$D$90,'ตัวชี้วัดที่ 21 ประเภทนักวิจัย'!$S:$S,A99)</f>
        <v>18</v>
      </c>
      <c r="E99" s="73">
        <f t="shared" si="40"/>
        <v>66.666666666666671</v>
      </c>
      <c r="F99" s="234">
        <f>COUNTIFS('ตัวชี้วัดที่ 21 ประเภทนักวิจัย'!$N:$N,$F$90,'ตัวชี้วัดที่ 21 ประเภทนักวิจัย'!$S:$S,A99)</f>
        <v>7</v>
      </c>
      <c r="G99" s="73">
        <f t="shared" si="38"/>
        <v>25.925925925925927</v>
      </c>
      <c r="H99" s="234">
        <f>COUNTIFS('ตัวชี้วัดที่ 21 ประเภทนักวิจัย'!$N:$N,$H$90,'ตัวชี้วัดที่ 21 ประเภทนักวิจัย'!$S:$S,A99)</f>
        <v>2</v>
      </c>
      <c r="I99" s="73">
        <f t="shared" si="39"/>
        <v>7.4074074074074074</v>
      </c>
      <c r="J99" s="294">
        <f t="shared" si="41"/>
        <v>27</v>
      </c>
      <c r="K99" s="294">
        <f t="shared" si="42"/>
        <v>100</v>
      </c>
      <c r="L99" s="299" t="str">
        <f t="shared" si="43"/>
        <v>0</v>
      </c>
      <c r="M99" s="299">
        <f t="shared" si="44"/>
        <v>9.0740740740740726</v>
      </c>
      <c r="N99" s="299" t="str">
        <f t="shared" si="45"/>
        <v>0</v>
      </c>
      <c r="O99" s="300">
        <f t="shared" si="46"/>
        <v>9.0740740740740726</v>
      </c>
      <c r="P99" s="293">
        <f t="shared" si="47"/>
        <v>0</v>
      </c>
      <c r="Q99" s="302" t="s">
        <v>1465</v>
      </c>
      <c r="Y99" s="56"/>
      <c r="Z99" s="56"/>
      <c r="AA99" s="56"/>
    </row>
    <row r="100" spans="1:27" s="56" customFormat="1" ht="33" hidden="1" customHeight="1">
      <c r="A100" s="50" t="s">
        <v>10</v>
      </c>
      <c r="B100" s="383">
        <f>SUM(B93:B99)</f>
        <v>504</v>
      </c>
      <c r="C100" s="384"/>
      <c r="D100" s="235">
        <f>SUM(D93:D99)</f>
        <v>268</v>
      </c>
      <c r="E100" s="74">
        <f>SUM(D100*100/B100)</f>
        <v>53.174603174603178</v>
      </c>
      <c r="F100" s="235">
        <f>SUM(F93:F99)</f>
        <v>205</v>
      </c>
      <c r="G100" s="74">
        <f>SUM(F100*100/B100)</f>
        <v>40.674603174603178</v>
      </c>
      <c r="H100" s="235">
        <f>SUM(H93:H99)</f>
        <v>31</v>
      </c>
      <c r="I100" s="74">
        <f>SUM(H100*100/B100)</f>
        <v>6.1507936507936511</v>
      </c>
      <c r="J100" s="72">
        <f>SUM(J93:J99)</f>
        <v>504</v>
      </c>
      <c r="K100" s="241"/>
      <c r="L100" s="277">
        <f>SUM(L93:L99)</f>
        <v>64.359956635498435</v>
      </c>
      <c r="M100" s="101">
        <f>SUM(M93:M99)</f>
        <v>25.08856682769726</v>
      </c>
      <c r="U100" s="236"/>
      <c r="V100" s="236"/>
      <c r="W100" s="236"/>
      <c r="Y100" s="270"/>
      <c r="Z100" s="270"/>
      <c r="AA100" s="270"/>
    </row>
    <row r="101" spans="1:27" s="270" customFormat="1" ht="33" hidden="1" customHeight="1">
      <c r="A101" s="351" t="s">
        <v>1245</v>
      </c>
      <c r="B101" s="351"/>
      <c r="C101" s="351"/>
      <c r="D101" s="227"/>
      <c r="E101" s="228">
        <v>60</v>
      </c>
      <c r="F101" s="227"/>
      <c r="G101" s="228">
        <v>35</v>
      </c>
      <c r="H101" s="227"/>
      <c r="I101" s="228">
        <v>5</v>
      </c>
      <c r="J101" s="229"/>
      <c r="K101" s="228"/>
      <c r="L101" s="101"/>
      <c r="M101" s="279"/>
      <c r="U101" s="236"/>
      <c r="V101" s="236"/>
      <c r="W101" s="236"/>
      <c r="Y101" s="236"/>
      <c r="Z101" s="236"/>
      <c r="AA101" s="236"/>
    </row>
    <row r="102" spans="1:27" ht="33" hidden="1" customHeight="1">
      <c r="A102" s="385" t="s">
        <v>1278</v>
      </c>
      <c r="B102" s="401"/>
      <c r="C102" s="402"/>
      <c r="D102" s="227"/>
      <c r="E102" s="280">
        <f>IF(E100&gt;=E101,"0",E101-E100)</f>
        <v>6.8253968253968225</v>
      </c>
      <c r="F102" s="227"/>
      <c r="G102" s="228" t="str">
        <f>IF(G100&gt;=G101,"0",G101-G100)</f>
        <v>0</v>
      </c>
      <c r="H102" s="227"/>
      <c r="I102" s="280" t="str">
        <f>IF(I100&gt;=I101,"0",I101-I100)</f>
        <v>0</v>
      </c>
      <c r="J102" s="229"/>
      <c r="K102" s="281"/>
      <c r="L102" s="413" t="s">
        <v>1770</v>
      </c>
      <c r="M102" s="414"/>
      <c r="N102" s="414"/>
      <c r="O102" s="414"/>
      <c r="P102" s="414"/>
      <c r="Q102" s="414"/>
      <c r="Y102" s="56"/>
      <c r="Z102" s="56"/>
      <c r="AA102" s="56"/>
    </row>
    <row r="103" spans="1:27" s="56" customFormat="1" ht="33" hidden="1" customHeight="1">
      <c r="A103" s="351" t="s">
        <v>1282</v>
      </c>
      <c r="B103" s="351"/>
      <c r="C103" s="351"/>
      <c r="D103" s="403">
        <f>SUM((E102+G102+I102)/3)</f>
        <v>2.275132275132274</v>
      </c>
      <c r="E103" s="404"/>
      <c r="F103" s="420" t="s">
        <v>1283</v>
      </c>
      <c r="G103" s="420"/>
      <c r="H103" s="420"/>
      <c r="I103" s="420"/>
      <c r="J103" s="273">
        <f>IF(D103&gt;4,1,IF(D103&gt;3,2,IF(D103&gt;2,3,IF(D103&gt;1,4,IF(D103&gt;=0,5)))))</f>
        <v>3</v>
      </c>
      <c r="K103" s="295" t="s">
        <v>1253</v>
      </c>
      <c r="L103" s="413"/>
      <c r="M103" s="414"/>
      <c r="N103" s="414"/>
      <c r="O103" s="414"/>
      <c r="P103" s="414"/>
      <c r="Q103" s="414"/>
      <c r="Y103" s="236"/>
      <c r="Z103" s="236"/>
      <c r="AA103" s="236"/>
    </row>
    <row r="104" spans="1:27" ht="33" hidden="1" customHeight="1">
      <c r="P104" s="101">
        <f>SUM(L93,L94,L96,L97,L99)</f>
        <v>48.15080630870105</v>
      </c>
      <c r="Q104" s="277"/>
    </row>
    <row r="105" spans="1:27" ht="33" hidden="1" customHeight="1"/>
    <row r="106" spans="1:27" ht="33" hidden="1" customHeight="1"/>
    <row r="107" spans="1:27" ht="33" hidden="1" customHeight="1"/>
  </sheetData>
  <mergeCells count="276">
    <mergeCell ref="P84:U85"/>
    <mergeCell ref="Y65:Y68"/>
    <mergeCell ref="Z65:Z68"/>
    <mergeCell ref="P69:U71"/>
    <mergeCell ref="D103:E103"/>
    <mergeCell ref="F103:I103"/>
    <mergeCell ref="L90:O91"/>
    <mergeCell ref="P90:P92"/>
    <mergeCell ref="Q90:Q92"/>
    <mergeCell ref="L102:Q103"/>
    <mergeCell ref="F91:G91"/>
    <mergeCell ref="H91:I91"/>
    <mergeCell ref="L84:M84"/>
    <mergeCell ref="N84:O84"/>
    <mergeCell ref="L71:M71"/>
    <mergeCell ref="N71:O71"/>
    <mergeCell ref="F84:G84"/>
    <mergeCell ref="H84:I84"/>
    <mergeCell ref="J84:K84"/>
    <mergeCell ref="J71:K71"/>
    <mergeCell ref="H71:I71"/>
    <mergeCell ref="F9:G9"/>
    <mergeCell ref="F10:G10"/>
    <mergeCell ref="F11:G11"/>
    <mergeCell ref="F12:G12"/>
    <mergeCell ref="F4:G4"/>
    <mergeCell ref="M41:N41"/>
    <mergeCell ref="M42:N42"/>
    <mergeCell ref="B10:C10"/>
    <mergeCell ref="B11:C11"/>
    <mergeCell ref="B12:C12"/>
    <mergeCell ref="D4:E4"/>
    <mergeCell ref="D5:E5"/>
    <mergeCell ref="D6:E6"/>
    <mergeCell ref="D7:E7"/>
    <mergeCell ref="D8:E8"/>
    <mergeCell ref="D9:E9"/>
    <mergeCell ref="D10:E10"/>
    <mergeCell ref="D11:E11"/>
    <mergeCell ref="D12:E12"/>
    <mergeCell ref="B4:C4"/>
    <mergeCell ref="B5:C5"/>
    <mergeCell ref="B6:C6"/>
    <mergeCell ref="B7:C7"/>
    <mergeCell ref="B8:C8"/>
    <mergeCell ref="B9:C9"/>
    <mergeCell ref="F5:G5"/>
    <mergeCell ref="F6:G6"/>
    <mergeCell ref="F7:G7"/>
    <mergeCell ref="F8:G8"/>
    <mergeCell ref="M49:N49"/>
    <mergeCell ref="H54:I54"/>
    <mergeCell ref="H55:I55"/>
    <mergeCell ref="F54:G54"/>
    <mergeCell ref="F55:G55"/>
    <mergeCell ref="L54:M54"/>
    <mergeCell ref="G40:H40"/>
    <mergeCell ref="G41:H41"/>
    <mergeCell ref="G42:H42"/>
    <mergeCell ref="G43:H43"/>
    <mergeCell ref="G44:H44"/>
    <mergeCell ref="G45:H45"/>
    <mergeCell ref="G16:H16"/>
    <mergeCell ref="G17:H17"/>
    <mergeCell ref="G18:H18"/>
    <mergeCell ref="G48:H48"/>
    <mergeCell ref="G46:H46"/>
    <mergeCell ref="G47:H47"/>
    <mergeCell ref="L55:M55"/>
    <mergeCell ref="O40:P40"/>
    <mergeCell ref="G49:H49"/>
    <mergeCell ref="I49:J49"/>
    <mergeCell ref="K49:L49"/>
    <mergeCell ref="L58:M58"/>
    <mergeCell ref="Q40:R40"/>
    <mergeCell ref="L53:M53"/>
    <mergeCell ref="I42:J42"/>
    <mergeCell ref="I43:J43"/>
    <mergeCell ref="I44:J44"/>
    <mergeCell ref="K45:L45"/>
    <mergeCell ref="I40:J40"/>
    <mergeCell ref="I41:J41"/>
    <mergeCell ref="K41:L41"/>
    <mergeCell ref="K48:L48"/>
    <mergeCell ref="M40:N40"/>
    <mergeCell ref="K42:L42"/>
    <mergeCell ref="K43:L43"/>
    <mergeCell ref="K44:L44"/>
    <mergeCell ref="L56:M56"/>
    <mergeCell ref="L57:M57"/>
    <mergeCell ref="M43:N43"/>
    <mergeCell ref="M44:N44"/>
    <mergeCell ref="M45:N45"/>
    <mergeCell ref="M46:N46"/>
    <mergeCell ref="M47:N47"/>
    <mergeCell ref="F58:G58"/>
    <mergeCell ref="F56:G56"/>
    <mergeCell ref="H57:I57"/>
    <mergeCell ref="H58:I58"/>
    <mergeCell ref="J57:K57"/>
    <mergeCell ref="J58:K58"/>
    <mergeCell ref="F57:G57"/>
    <mergeCell ref="B95:C95"/>
    <mergeCell ref="F90:G90"/>
    <mergeCell ref="D85:F85"/>
    <mergeCell ref="D59:E59"/>
    <mergeCell ref="D60:E60"/>
    <mergeCell ref="F59:G59"/>
    <mergeCell ref="D71:E71"/>
    <mergeCell ref="F71:G71"/>
    <mergeCell ref="B75:C75"/>
    <mergeCell ref="B76:C76"/>
    <mergeCell ref="B77:C77"/>
    <mergeCell ref="B78:C78"/>
    <mergeCell ref="B79:C79"/>
    <mergeCell ref="B80:C80"/>
    <mergeCell ref="G85:J85"/>
    <mergeCell ref="D90:E90"/>
    <mergeCell ref="H90:I90"/>
    <mergeCell ref="J90:K91"/>
    <mergeCell ref="D91:E91"/>
    <mergeCell ref="D69:E69"/>
    <mergeCell ref="F69:G69"/>
    <mergeCell ref="H69:I69"/>
    <mergeCell ref="J69:K69"/>
    <mergeCell ref="D84:E84"/>
    <mergeCell ref="B74:C74"/>
    <mergeCell ref="A103:C103"/>
    <mergeCell ref="W20:W22"/>
    <mergeCell ref="B96:C96"/>
    <mergeCell ref="B97:C97"/>
    <mergeCell ref="N69:O69"/>
    <mergeCell ref="L69:M69"/>
    <mergeCell ref="B58:C58"/>
    <mergeCell ref="B59:C59"/>
    <mergeCell ref="A85:C85"/>
    <mergeCell ref="B60:C60"/>
    <mergeCell ref="B61:C61"/>
    <mergeCell ref="L66:M66"/>
    <mergeCell ref="D67:E67"/>
    <mergeCell ref="F67:G67"/>
    <mergeCell ref="A102:C102"/>
    <mergeCell ref="D56:E56"/>
    <mergeCell ref="D57:E57"/>
    <mergeCell ref="H56:I56"/>
    <mergeCell ref="J56:K56"/>
    <mergeCell ref="B23:C23"/>
    <mergeCell ref="B40:C40"/>
    <mergeCell ref="B41:C41"/>
    <mergeCell ref="B42:C42"/>
    <mergeCell ref="B44:C44"/>
    <mergeCell ref="B45:C45"/>
    <mergeCell ref="B46:C46"/>
    <mergeCell ref="B29:C29"/>
    <mergeCell ref="B38:C38"/>
    <mergeCell ref="B30:C30"/>
    <mergeCell ref="B35:C35"/>
    <mergeCell ref="B36:C36"/>
    <mergeCell ref="B37:C37"/>
    <mergeCell ref="B31:C31"/>
    <mergeCell ref="B43:C43"/>
    <mergeCell ref="B99:C99"/>
    <mergeCell ref="B100:C100"/>
    <mergeCell ref="A90:A92"/>
    <mergeCell ref="B93:C93"/>
    <mergeCell ref="B94:C94"/>
    <mergeCell ref="B48:C48"/>
    <mergeCell ref="B47:C47"/>
    <mergeCell ref="A83:C83"/>
    <mergeCell ref="A84:C84"/>
    <mergeCell ref="B81:C81"/>
    <mergeCell ref="B57:C57"/>
    <mergeCell ref="B53:C53"/>
    <mergeCell ref="B54:C54"/>
    <mergeCell ref="B56:C56"/>
    <mergeCell ref="B92:C92"/>
    <mergeCell ref="B91:C91"/>
    <mergeCell ref="B90:C90"/>
    <mergeCell ref="A69:A72"/>
    <mergeCell ref="B72:C72"/>
    <mergeCell ref="B98:C98"/>
    <mergeCell ref="B82:C82"/>
    <mergeCell ref="B69:C70"/>
    <mergeCell ref="B71:C71"/>
    <mergeCell ref="B73:C73"/>
    <mergeCell ref="D53:E53"/>
    <mergeCell ref="D46:E46"/>
    <mergeCell ref="D40:E40"/>
    <mergeCell ref="D41:E41"/>
    <mergeCell ref="B55:C55"/>
    <mergeCell ref="A14:V14"/>
    <mergeCell ref="B16:C16"/>
    <mergeCell ref="B17:C17"/>
    <mergeCell ref="B18:C18"/>
    <mergeCell ref="U20:U22"/>
    <mergeCell ref="Q20:Q22"/>
    <mergeCell ref="P20:P22"/>
    <mergeCell ref="S20:S22"/>
    <mergeCell ref="T20:T21"/>
    <mergeCell ref="B27:C27"/>
    <mergeCell ref="B28:C28"/>
    <mergeCell ref="B49:C49"/>
    <mergeCell ref="D49:E49"/>
    <mergeCell ref="D42:E42"/>
    <mergeCell ref="D43:E43"/>
    <mergeCell ref="D44:E44"/>
    <mergeCell ref="D45:E45"/>
    <mergeCell ref="D54:E54"/>
    <mergeCell ref="D55:E55"/>
    <mergeCell ref="V20:V22"/>
    <mergeCell ref="M48:N48"/>
    <mergeCell ref="A20:A22"/>
    <mergeCell ref="B20:C22"/>
    <mergeCell ref="D20:D22"/>
    <mergeCell ref="E20:J20"/>
    <mergeCell ref="K20:N20"/>
    <mergeCell ref="O20:O21"/>
    <mergeCell ref="I45:J45"/>
    <mergeCell ref="I46:J46"/>
    <mergeCell ref="I47:J47"/>
    <mergeCell ref="I48:J48"/>
    <mergeCell ref="K46:L46"/>
    <mergeCell ref="K47:L47"/>
    <mergeCell ref="K40:L40"/>
    <mergeCell ref="B24:C24"/>
    <mergeCell ref="B25:C25"/>
    <mergeCell ref="B26:C26"/>
    <mergeCell ref="D47:E47"/>
    <mergeCell ref="D48:E48"/>
    <mergeCell ref="F35:G35"/>
    <mergeCell ref="F36:G36"/>
    <mergeCell ref="F37:G37"/>
    <mergeCell ref="F38:G38"/>
    <mergeCell ref="A1:X1"/>
    <mergeCell ref="A101:C101"/>
    <mergeCell ref="D35:E35"/>
    <mergeCell ref="D36:E36"/>
    <mergeCell ref="D37:E37"/>
    <mergeCell ref="D38:E38"/>
    <mergeCell ref="J53:K53"/>
    <mergeCell ref="J54:K54"/>
    <mergeCell ref="J55:K55"/>
    <mergeCell ref="F53:G53"/>
    <mergeCell ref="L67:M67"/>
    <mergeCell ref="A66:C66"/>
    <mergeCell ref="A67:C67"/>
    <mergeCell ref="D65:E65"/>
    <mergeCell ref="F65:G65"/>
    <mergeCell ref="H65:I65"/>
    <mergeCell ref="J65:K65"/>
    <mergeCell ref="L65:M65"/>
    <mergeCell ref="F61:G61"/>
    <mergeCell ref="D58:E58"/>
    <mergeCell ref="H53:I53"/>
    <mergeCell ref="N65:O65"/>
    <mergeCell ref="N66:O66"/>
    <mergeCell ref="R20:R22"/>
    <mergeCell ref="N67:O67"/>
    <mergeCell ref="A65:C65"/>
    <mergeCell ref="D61:E61"/>
    <mergeCell ref="H61:I61"/>
    <mergeCell ref="H59:I59"/>
    <mergeCell ref="H60:I60"/>
    <mergeCell ref="D66:E66"/>
    <mergeCell ref="F66:G66"/>
    <mergeCell ref="H66:I66"/>
    <mergeCell ref="J66:K66"/>
    <mergeCell ref="J59:K59"/>
    <mergeCell ref="J60:K60"/>
    <mergeCell ref="J61:K61"/>
    <mergeCell ref="F60:G60"/>
    <mergeCell ref="H67:I67"/>
    <mergeCell ref="J67:K67"/>
    <mergeCell ref="L60:M60"/>
    <mergeCell ref="L61:M61"/>
    <mergeCell ref="L59:M59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16" orientation="landscape" r:id="rId1"/>
  <rowBreaks count="5" manualBreakCount="5">
    <brk id="13" max="22" man="1"/>
    <brk id="32" max="22" man="1"/>
    <brk id="51" max="22" man="1"/>
    <brk id="62" max="22" man="1"/>
    <brk id="87" max="22" man="1"/>
  </rowBreaks>
  <colBreaks count="1" manualBreakCount="1">
    <brk id="21" max="101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212"/>
  <sheetViews>
    <sheetView view="pageBreakPreview" zoomScale="60" zoomScaleNormal="100" workbookViewId="0">
      <pane ySplit="2" topLeftCell="A3" activePane="bottomLeft" state="frozen"/>
      <selection pane="bottomLeft" activeCell="B10" sqref="B10"/>
    </sheetView>
  </sheetViews>
  <sheetFormatPr defaultRowHeight="14.25"/>
  <cols>
    <col min="1" max="1" width="3.25" style="84" customWidth="1"/>
    <col min="2" max="2" width="82" style="106" customWidth="1"/>
    <col min="3" max="3" width="18.75" style="88" customWidth="1"/>
    <col min="4" max="4" width="9.875" style="144" customWidth="1"/>
    <col min="5" max="5" width="14.375" style="84" customWidth="1"/>
    <col min="6" max="6" width="10.5" style="84" hidden="1" customWidth="1"/>
    <col min="7" max="7" width="22.875" customWidth="1"/>
    <col min="8" max="8" width="12.625" hidden="1" customWidth="1"/>
    <col min="9" max="9" width="12.625" style="84" customWidth="1"/>
    <col min="10" max="10" width="36.625" style="84" customWidth="1"/>
    <col min="11" max="11" width="5.625" customWidth="1"/>
  </cols>
  <sheetData>
    <row r="1" spans="1:11" ht="21">
      <c r="A1" s="432" t="s">
        <v>1751</v>
      </c>
      <c r="B1" s="432"/>
      <c r="C1" s="432"/>
      <c r="D1" s="432"/>
      <c r="E1" s="432"/>
      <c r="F1" s="432"/>
      <c r="G1" s="432"/>
      <c r="H1" s="3"/>
      <c r="I1" s="3"/>
      <c r="J1" s="3"/>
      <c r="K1" s="3"/>
    </row>
    <row r="2" spans="1:11" s="10" customFormat="1" ht="42">
      <c r="A2" s="171" t="s">
        <v>34</v>
      </c>
      <c r="B2" s="171" t="s">
        <v>35</v>
      </c>
      <c r="C2" s="171" t="s">
        <v>36</v>
      </c>
      <c r="D2" s="136" t="s">
        <v>37</v>
      </c>
      <c r="E2" s="171" t="s">
        <v>38</v>
      </c>
      <c r="F2" s="171" t="s">
        <v>1252</v>
      </c>
      <c r="G2" s="172" t="s">
        <v>1247</v>
      </c>
      <c r="H2" s="9" t="s">
        <v>1145</v>
      </c>
      <c r="I2" s="174" t="s">
        <v>1730</v>
      </c>
      <c r="J2" s="173" t="s">
        <v>0</v>
      </c>
      <c r="K2" s="172" t="s">
        <v>1299</v>
      </c>
    </row>
    <row r="3" spans="1:11" ht="21">
      <c r="A3" s="125">
        <v>7</v>
      </c>
      <c r="B3" s="126" t="s">
        <v>1306</v>
      </c>
      <c r="C3" s="87" t="s">
        <v>1429</v>
      </c>
      <c r="D3" s="140">
        <v>40000</v>
      </c>
      <c r="E3" s="19" t="s">
        <v>1302</v>
      </c>
      <c r="F3" s="19" t="s">
        <v>1596</v>
      </c>
      <c r="G3" s="45" t="s">
        <v>31</v>
      </c>
      <c r="H3" s="5"/>
      <c r="I3" s="45" t="s">
        <v>1731</v>
      </c>
      <c r="J3" s="126" t="s">
        <v>40</v>
      </c>
      <c r="K3" s="125">
        <v>2</v>
      </c>
    </row>
    <row r="4" spans="1:11" ht="21">
      <c r="A4" s="125">
        <v>8</v>
      </c>
      <c r="B4" s="126" t="s">
        <v>1312</v>
      </c>
      <c r="C4" s="87" t="s">
        <v>1411</v>
      </c>
      <c r="D4" s="140">
        <v>40000</v>
      </c>
      <c r="E4" s="19" t="s">
        <v>1302</v>
      </c>
      <c r="F4" s="19" t="s">
        <v>1596</v>
      </c>
      <c r="G4" s="45" t="s">
        <v>31</v>
      </c>
      <c r="H4" s="5"/>
      <c r="I4" s="45" t="s">
        <v>1731</v>
      </c>
      <c r="J4" s="126" t="s">
        <v>40</v>
      </c>
      <c r="K4" s="125">
        <v>2</v>
      </c>
    </row>
    <row r="5" spans="1:11" ht="21">
      <c r="A5" s="125">
        <v>14</v>
      </c>
      <c r="B5" s="126" t="s">
        <v>1303</v>
      </c>
      <c r="C5" s="87" t="s">
        <v>1400</v>
      </c>
      <c r="D5" s="140">
        <v>50000</v>
      </c>
      <c r="E5" s="19" t="s">
        <v>1302</v>
      </c>
      <c r="F5" s="19" t="s">
        <v>1596</v>
      </c>
      <c r="G5" s="45" t="s">
        <v>31</v>
      </c>
      <c r="H5" s="5"/>
      <c r="I5" s="45" t="s">
        <v>1731</v>
      </c>
      <c r="J5" s="126" t="s">
        <v>40</v>
      </c>
      <c r="K5" s="125">
        <v>2</v>
      </c>
    </row>
    <row r="6" spans="1:11" ht="42">
      <c r="A6" s="125">
        <v>17</v>
      </c>
      <c r="B6" s="126" t="s">
        <v>1646</v>
      </c>
      <c r="C6" s="87" t="s">
        <v>1446</v>
      </c>
      <c r="D6" s="140">
        <v>60000</v>
      </c>
      <c r="E6" s="19" t="s">
        <v>1302</v>
      </c>
      <c r="F6" s="19" t="s">
        <v>1596</v>
      </c>
      <c r="G6" s="45" t="s">
        <v>31</v>
      </c>
      <c r="H6" s="5"/>
      <c r="I6" s="45" t="s">
        <v>1731</v>
      </c>
      <c r="J6" s="126" t="s">
        <v>40</v>
      </c>
      <c r="K6" s="125">
        <v>2</v>
      </c>
    </row>
    <row r="7" spans="1:11" ht="42">
      <c r="A7" s="125">
        <v>18</v>
      </c>
      <c r="B7" s="126" t="s">
        <v>1304</v>
      </c>
      <c r="C7" s="87" t="s">
        <v>1441</v>
      </c>
      <c r="D7" s="140">
        <v>60000</v>
      </c>
      <c r="E7" s="19" t="s">
        <v>1302</v>
      </c>
      <c r="F7" s="19" t="s">
        <v>1596</v>
      </c>
      <c r="G7" s="45" t="s">
        <v>31</v>
      </c>
      <c r="H7" s="5"/>
      <c r="I7" s="45" t="s">
        <v>1731</v>
      </c>
      <c r="J7" s="126" t="s">
        <v>40</v>
      </c>
      <c r="K7" s="125">
        <v>2</v>
      </c>
    </row>
    <row r="8" spans="1:11" ht="21">
      <c r="A8" s="125">
        <v>9</v>
      </c>
      <c r="B8" s="126" t="s">
        <v>1351</v>
      </c>
      <c r="C8" s="87" t="s">
        <v>1413</v>
      </c>
      <c r="D8" s="140">
        <v>38000</v>
      </c>
      <c r="E8" s="19" t="s">
        <v>1302</v>
      </c>
      <c r="F8" s="19" t="s">
        <v>1596</v>
      </c>
      <c r="G8" s="45" t="s">
        <v>31</v>
      </c>
      <c r="H8" s="5"/>
      <c r="I8" s="45" t="s">
        <v>1731</v>
      </c>
      <c r="J8" s="126" t="s">
        <v>41</v>
      </c>
      <c r="K8" s="125">
        <v>2</v>
      </c>
    </row>
    <row r="9" spans="1:11" ht="42">
      <c r="A9" s="125">
        <v>5</v>
      </c>
      <c r="B9" s="124" t="s">
        <v>1155</v>
      </c>
      <c r="C9" s="85" t="s">
        <v>1156</v>
      </c>
      <c r="D9" s="138">
        <v>89000</v>
      </c>
      <c r="E9" s="19" t="s">
        <v>39</v>
      </c>
      <c r="F9" s="19" t="s">
        <v>1596</v>
      </c>
      <c r="G9" s="45" t="s">
        <v>31</v>
      </c>
      <c r="H9" s="45" t="s">
        <v>1148</v>
      </c>
      <c r="I9" s="45" t="s">
        <v>1731</v>
      </c>
      <c r="J9" s="45" t="s">
        <v>43</v>
      </c>
      <c r="K9" s="83">
        <v>1</v>
      </c>
    </row>
    <row r="10" spans="1:11" ht="21">
      <c r="A10" s="125">
        <v>6</v>
      </c>
      <c r="B10" s="124" t="s">
        <v>1157</v>
      </c>
      <c r="C10" s="85" t="s">
        <v>1158</v>
      </c>
      <c r="D10" s="138">
        <v>91500</v>
      </c>
      <c r="E10" s="19" t="s">
        <v>39</v>
      </c>
      <c r="F10" s="19" t="s">
        <v>1596</v>
      </c>
      <c r="G10" s="45" t="s">
        <v>31</v>
      </c>
      <c r="H10" s="45" t="s">
        <v>1148</v>
      </c>
      <c r="I10" s="45" t="s">
        <v>1731</v>
      </c>
      <c r="J10" s="45" t="s">
        <v>43</v>
      </c>
      <c r="K10" s="83">
        <v>1</v>
      </c>
    </row>
    <row r="11" spans="1:11" ht="21">
      <c r="A11" s="125">
        <v>15</v>
      </c>
      <c r="B11" s="126" t="s">
        <v>1318</v>
      </c>
      <c r="C11" s="87" t="s">
        <v>1428</v>
      </c>
      <c r="D11" s="140">
        <v>60000</v>
      </c>
      <c r="E11" s="19" t="s">
        <v>1302</v>
      </c>
      <c r="F11" s="19" t="s">
        <v>1596</v>
      </c>
      <c r="G11" s="45" t="s">
        <v>31</v>
      </c>
      <c r="H11" s="5"/>
      <c r="I11" s="45" t="s">
        <v>1731</v>
      </c>
      <c r="J11" s="126" t="s">
        <v>43</v>
      </c>
      <c r="K11" s="125">
        <v>2</v>
      </c>
    </row>
    <row r="12" spans="1:11" ht="21">
      <c r="A12" s="125">
        <v>18</v>
      </c>
      <c r="B12" s="126" t="s">
        <v>1321</v>
      </c>
      <c r="C12" s="87" t="s">
        <v>1434</v>
      </c>
      <c r="D12" s="140">
        <v>60000</v>
      </c>
      <c r="E12" s="19" t="s">
        <v>1302</v>
      </c>
      <c r="F12" s="19" t="s">
        <v>1596</v>
      </c>
      <c r="G12" s="45" t="s">
        <v>31</v>
      </c>
      <c r="H12" s="5"/>
      <c r="I12" s="45" t="s">
        <v>1731</v>
      </c>
      <c r="J12" s="126" t="s">
        <v>43</v>
      </c>
      <c r="K12" s="125">
        <v>2</v>
      </c>
    </row>
    <row r="13" spans="1:11" ht="21">
      <c r="A13" s="125">
        <v>7</v>
      </c>
      <c r="B13" s="124" t="s">
        <v>1163</v>
      </c>
      <c r="C13" s="85" t="s">
        <v>1164</v>
      </c>
      <c r="D13" s="138">
        <v>91500</v>
      </c>
      <c r="E13" s="19" t="s">
        <v>39</v>
      </c>
      <c r="F13" s="19" t="s">
        <v>1596</v>
      </c>
      <c r="G13" s="45" t="s">
        <v>31</v>
      </c>
      <c r="H13" s="45" t="s">
        <v>1148</v>
      </c>
      <c r="I13" s="45" t="s">
        <v>1731</v>
      </c>
      <c r="J13" s="45" t="s">
        <v>44</v>
      </c>
      <c r="K13" s="83">
        <v>1</v>
      </c>
    </row>
    <row r="14" spans="1:11" ht="21">
      <c r="A14" s="125">
        <v>1</v>
      </c>
      <c r="B14" s="126" t="s">
        <v>1739</v>
      </c>
      <c r="C14" s="87" t="s">
        <v>1744</v>
      </c>
      <c r="D14" s="140">
        <v>20000</v>
      </c>
      <c r="E14" s="19" t="s">
        <v>1648</v>
      </c>
      <c r="F14" s="19" t="s">
        <v>1648</v>
      </c>
      <c r="G14" s="45" t="s">
        <v>30</v>
      </c>
      <c r="H14" s="104"/>
      <c r="I14" s="45" t="s">
        <v>1731</v>
      </c>
      <c r="J14" s="19" t="s">
        <v>1734</v>
      </c>
      <c r="K14" s="125">
        <v>3</v>
      </c>
    </row>
    <row r="15" spans="1:11" ht="42">
      <c r="A15" s="125">
        <v>5</v>
      </c>
      <c r="B15" s="126" t="s">
        <v>1673</v>
      </c>
      <c r="C15" s="87" t="s">
        <v>1674</v>
      </c>
      <c r="D15" s="140">
        <v>20000</v>
      </c>
      <c r="E15" s="19" t="s">
        <v>1648</v>
      </c>
      <c r="F15" s="19" t="s">
        <v>1648</v>
      </c>
      <c r="G15" s="45" t="s">
        <v>30</v>
      </c>
      <c r="H15" s="104"/>
      <c r="I15" s="45" t="s">
        <v>1731</v>
      </c>
      <c r="J15" s="19" t="s">
        <v>1734</v>
      </c>
      <c r="K15" s="125">
        <v>3</v>
      </c>
    </row>
    <row r="16" spans="1:11" ht="21">
      <c r="A16" s="125">
        <v>7</v>
      </c>
      <c r="B16" s="126" t="s">
        <v>1686</v>
      </c>
      <c r="C16" s="87" t="s">
        <v>1687</v>
      </c>
      <c r="D16" s="140">
        <v>20000</v>
      </c>
      <c r="E16" s="19" t="s">
        <v>1648</v>
      </c>
      <c r="F16" s="19" t="s">
        <v>1648</v>
      </c>
      <c r="G16" s="45" t="s">
        <v>30</v>
      </c>
      <c r="H16" s="104"/>
      <c r="I16" s="45" t="s">
        <v>1731</v>
      </c>
      <c r="J16" s="19" t="s">
        <v>1734</v>
      </c>
      <c r="K16" s="125">
        <v>3</v>
      </c>
    </row>
    <row r="17" spans="1:11" ht="42">
      <c r="A17" s="125">
        <v>8</v>
      </c>
      <c r="B17" s="126" t="s">
        <v>1694</v>
      </c>
      <c r="C17" s="87" t="s">
        <v>1695</v>
      </c>
      <c r="D17" s="140">
        <v>20000</v>
      </c>
      <c r="E17" s="19" t="s">
        <v>1648</v>
      </c>
      <c r="F17" s="19" t="s">
        <v>1648</v>
      </c>
      <c r="G17" s="45" t="s">
        <v>30</v>
      </c>
      <c r="H17" s="104"/>
      <c r="I17" s="45" t="s">
        <v>1731</v>
      </c>
      <c r="J17" s="19" t="s">
        <v>1734</v>
      </c>
      <c r="K17" s="125">
        <v>3</v>
      </c>
    </row>
    <row r="18" spans="1:11" ht="21">
      <c r="A18" s="125">
        <v>9</v>
      </c>
      <c r="B18" s="126" t="s">
        <v>1698</v>
      </c>
      <c r="C18" s="87" t="s">
        <v>1699</v>
      </c>
      <c r="D18" s="140">
        <v>20000</v>
      </c>
      <c r="E18" s="19" t="s">
        <v>1648</v>
      </c>
      <c r="F18" s="19" t="s">
        <v>1648</v>
      </c>
      <c r="G18" s="45" t="s">
        <v>30</v>
      </c>
      <c r="H18" s="104"/>
      <c r="I18" s="45" t="s">
        <v>1731</v>
      </c>
      <c r="J18" s="19" t="s">
        <v>1734</v>
      </c>
      <c r="K18" s="125">
        <v>3</v>
      </c>
    </row>
    <row r="19" spans="1:11" ht="21">
      <c r="A19" s="125">
        <v>10</v>
      </c>
      <c r="B19" s="126" t="s">
        <v>1704</v>
      </c>
      <c r="C19" s="87" t="s">
        <v>1705</v>
      </c>
      <c r="D19" s="140">
        <v>20000</v>
      </c>
      <c r="E19" s="19" t="s">
        <v>1648</v>
      </c>
      <c r="F19" s="19" t="s">
        <v>1648</v>
      </c>
      <c r="G19" s="45" t="s">
        <v>30</v>
      </c>
      <c r="H19" s="104"/>
      <c r="I19" s="45" t="s">
        <v>1731</v>
      </c>
      <c r="J19" s="19" t="s">
        <v>1734</v>
      </c>
      <c r="K19" s="125">
        <v>3</v>
      </c>
    </row>
    <row r="20" spans="1:11" ht="21">
      <c r="A20" s="125">
        <v>11</v>
      </c>
      <c r="B20" s="126" t="s">
        <v>1649</v>
      </c>
      <c r="C20" s="87" t="s">
        <v>1650</v>
      </c>
      <c r="D20" s="140">
        <v>20000</v>
      </c>
      <c r="E20" s="19" t="s">
        <v>1648</v>
      </c>
      <c r="F20" s="19" t="s">
        <v>1648</v>
      </c>
      <c r="G20" s="45" t="s">
        <v>30</v>
      </c>
      <c r="H20" s="104"/>
      <c r="I20" s="45" t="s">
        <v>1731</v>
      </c>
      <c r="J20" s="19" t="s">
        <v>1734</v>
      </c>
      <c r="K20" s="125">
        <v>3</v>
      </c>
    </row>
    <row r="21" spans="1:11" ht="21">
      <c r="A21" s="125">
        <v>13</v>
      </c>
      <c r="B21" s="126" t="s">
        <v>1654</v>
      </c>
      <c r="C21" s="87" t="s">
        <v>1655</v>
      </c>
      <c r="D21" s="140">
        <v>20000</v>
      </c>
      <c r="E21" s="19" t="s">
        <v>1648</v>
      </c>
      <c r="F21" s="19" t="s">
        <v>1648</v>
      </c>
      <c r="G21" s="45" t="s">
        <v>30</v>
      </c>
      <c r="H21" s="104"/>
      <c r="I21" s="45" t="s">
        <v>1731</v>
      </c>
      <c r="J21" s="19" t="s">
        <v>1734</v>
      </c>
      <c r="K21" s="125">
        <v>3</v>
      </c>
    </row>
    <row r="22" spans="1:11" ht="21">
      <c r="A22" s="125">
        <v>14</v>
      </c>
      <c r="B22" s="126" t="s">
        <v>1656</v>
      </c>
      <c r="C22" s="87" t="s">
        <v>1657</v>
      </c>
      <c r="D22" s="140">
        <v>20000</v>
      </c>
      <c r="E22" s="19" t="s">
        <v>1648</v>
      </c>
      <c r="F22" s="19" t="s">
        <v>1648</v>
      </c>
      <c r="G22" s="45" t="s">
        <v>30</v>
      </c>
      <c r="H22" s="104"/>
      <c r="I22" s="45" t="s">
        <v>1731</v>
      </c>
      <c r="J22" s="19" t="s">
        <v>1734</v>
      </c>
      <c r="K22" s="125">
        <v>3</v>
      </c>
    </row>
    <row r="23" spans="1:11" ht="21">
      <c r="A23" s="125">
        <v>15</v>
      </c>
      <c r="B23" s="126" t="s">
        <v>1658</v>
      </c>
      <c r="C23" s="87" t="s">
        <v>1659</v>
      </c>
      <c r="D23" s="140">
        <v>20000</v>
      </c>
      <c r="E23" s="19" t="s">
        <v>1648</v>
      </c>
      <c r="F23" s="19" t="s">
        <v>1648</v>
      </c>
      <c r="G23" s="45" t="s">
        <v>30</v>
      </c>
      <c r="H23" s="104"/>
      <c r="I23" s="45" t="s">
        <v>1731</v>
      </c>
      <c r="J23" s="19" t="s">
        <v>1734</v>
      </c>
      <c r="K23" s="125">
        <v>3</v>
      </c>
    </row>
    <row r="24" spans="1:11" ht="21">
      <c r="A24" s="125">
        <v>20</v>
      </c>
      <c r="B24" s="126" t="s">
        <v>1740</v>
      </c>
      <c r="C24" s="87" t="s">
        <v>1675</v>
      </c>
      <c r="D24" s="140">
        <v>20000</v>
      </c>
      <c r="E24" s="19" t="s">
        <v>1648</v>
      </c>
      <c r="F24" s="19" t="s">
        <v>1648</v>
      </c>
      <c r="G24" s="45" t="s">
        <v>30</v>
      </c>
      <c r="H24" s="104"/>
      <c r="I24" s="45" t="s">
        <v>1731</v>
      </c>
      <c r="J24" s="19" t="s">
        <v>1734</v>
      </c>
      <c r="K24" s="125">
        <v>3</v>
      </c>
    </row>
    <row r="25" spans="1:11" ht="42">
      <c r="A25" s="125">
        <v>21</v>
      </c>
      <c r="B25" s="126" t="s">
        <v>1680</v>
      </c>
      <c r="C25" s="87" t="s">
        <v>1681</v>
      </c>
      <c r="D25" s="140">
        <v>20000</v>
      </c>
      <c r="E25" s="19" t="s">
        <v>1648</v>
      </c>
      <c r="F25" s="19" t="s">
        <v>1648</v>
      </c>
      <c r="G25" s="45" t="s">
        <v>30</v>
      </c>
      <c r="H25" s="104"/>
      <c r="I25" s="45" t="s">
        <v>1731</v>
      </c>
      <c r="J25" s="19" t="s">
        <v>1734</v>
      </c>
      <c r="K25" s="125">
        <v>3</v>
      </c>
    </row>
    <row r="26" spans="1:11" ht="21">
      <c r="A26" s="125">
        <v>22</v>
      </c>
      <c r="B26" s="126" t="s">
        <v>1684</v>
      </c>
      <c r="C26" s="87" t="s">
        <v>1685</v>
      </c>
      <c r="D26" s="140">
        <v>20000</v>
      </c>
      <c r="E26" s="19" t="s">
        <v>1648</v>
      </c>
      <c r="F26" s="19" t="s">
        <v>1648</v>
      </c>
      <c r="G26" s="45" t="s">
        <v>30</v>
      </c>
      <c r="H26" s="104"/>
      <c r="I26" s="45" t="s">
        <v>1731</v>
      </c>
      <c r="J26" s="19" t="s">
        <v>1734</v>
      </c>
      <c r="K26" s="125">
        <v>3</v>
      </c>
    </row>
    <row r="27" spans="1:11" ht="63">
      <c r="A27" s="125">
        <v>23</v>
      </c>
      <c r="B27" s="126" t="s">
        <v>1688</v>
      </c>
      <c r="C27" s="87" t="s">
        <v>1689</v>
      </c>
      <c r="D27" s="140">
        <v>20000</v>
      </c>
      <c r="E27" s="19" t="s">
        <v>1648</v>
      </c>
      <c r="F27" s="19" t="s">
        <v>1648</v>
      </c>
      <c r="G27" s="45" t="s">
        <v>30</v>
      </c>
      <c r="H27" s="104"/>
      <c r="I27" s="45" t="s">
        <v>1731</v>
      </c>
      <c r="J27" s="19" t="s">
        <v>1734</v>
      </c>
      <c r="K27" s="125">
        <v>3</v>
      </c>
    </row>
    <row r="28" spans="1:11" ht="21">
      <c r="A28" s="125">
        <v>24</v>
      </c>
      <c r="B28" s="126" t="s">
        <v>1692</v>
      </c>
      <c r="C28" s="87" t="s">
        <v>1693</v>
      </c>
      <c r="D28" s="140">
        <v>20000</v>
      </c>
      <c r="E28" s="19" t="s">
        <v>1648</v>
      </c>
      <c r="F28" s="19" t="s">
        <v>1648</v>
      </c>
      <c r="G28" s="45" t="s">
        <v>30</v>
      </c>
      <c r="H28" s="104"/>
      <c r="I28" s="45" t="s">
        <v>1731</v>
      </c>
      <c r="J28" s="19" t="s">
        <v>1734</v>
      </c>
      <c r="K28" s="125">
        <v>3</v>
      </c>
    </row>
    <row r="29" spans="1:11" ht="42">
      <c r="A29" s="125">
        <v>25</v>
      </c>
      <c r="B29" s="126" t="s">
        <v>1696</v>
      </c>
      <c r="C29" s="87" t="s">
        <v>1697</v>
      </c>
      <c r="D29" s="140">
        <v>20000</v>
      </c>
      <c r="E29" s="19" t="s">
        <v>1648</v>
      </c>
      <c r="F29" s="19" t="s">
        <v>1648</v>
      </c>
      <c r="G29" s="45" t="s">
        <v>30</v>
      </c>
      <c r="H29" s="104"/>
      <c r="I29" s="45" t="s">
        <v>1731</v>
      </c>
      <c r="J29" s="19" t="s">
        <v>1734</v>
      </c>
      <c r="K29" s="125">
        <v>3</v>
      </c>
    </row>
    <row r="30" spans="1:11" ht="42">
      <c r="A30" s="125">
        <v>28</v>
      </c>
      <c r="B30" s="126" t="s">
        <v>1741</v>
      </c>
      <c r="C30" s="87" t="s">
        <v>1700</v>
      </c>
      <c r="D30" s="140">
        <v>20000</v>
      </c>
      <c r="E30" s="19" t="s">
        <v>1648</v>
      </c>
      <c r="F30" s="19" t="s">
        <v>1648</v>
      </c>
      <c r="G30" s="45" t="s">
        <v>30</v>
      </c>
      <c r="H30" s="104"/>
      <c r="I30" s="45" t="s">
        <v>1731</v>
      </c>
      <c r="J30" s="19" t="s">
        <v>1734</v>
      </c>
      <c r="K30" s="125">
        <v>3</v>
      </c>
    </row>
    <row r="31" spans="1:11" ht="21">
      <c r="A31" s="125">
        <v>30</v>
      </c>
      <c r="B31" s="126" t="s">
        <v>1712</v>
      </c>
      <c r="C31" s="87" t="s">
        <v>1713</v>
      </c>
      <c r="D31" s="140">
        <v>20000</v>
      </c>
      <c r="E31" s="19" t="s">
        <v>1648</v>
      </c>
      <c r="F31" s="19" t="s">
        <v>1648</v>
      </c>
      <c r="G31" s="45" t="s">
        <v>30</v>
      </c>
      <c r="H31" s="104"/>
      <c r="I31" s="45" t="s">
        <v>1731</v>
      </c>
      <c r="J31" s="19" t="s">
        <v>1734</v>
      </c>
      <c r="K31" s="125">
        <v>3</v>
      </c>
    </row>
    <row r="32" spans="1:11" ht="63">
      <c r="A32" s="125">
        <v>31</v>
      </c>
      <c r="B32" s="126" t="s">
        <v>1716</v>
      </c>
      <c r="C32" s="87" t="s">
        <v>1717</v>
      </c>
      <c r="D32" s="140">
        <v>20000</v>
      </c>
      <c r="E32" s="19" t="s">
        <v>1648</v>
      </c>
      <c r="F32" s="19" t="s">
        <v>1648</v>
      </c>
      <c r="G32" s="45" t="s">
        <v>30</v>
      </c>
      <c r="H32" s="104"/>
      <c r="I32" s="45" t="s">
        <v>1731</v>
      </c>
      <c r="J32" s="19" t="s">
        <v>1734</v>
      </c>
      <c r="K32" s="125">
        <v>3</v>
      </c>
    </row>
    <row r="33" spans="1:11" ht="42">
      <c r="A33" s="125">
        <v>32</v>
      </c>
      <c r="B33" s="126" t="s">
        <v>1742</v>
      </c>
      <c r="C33" s="87" t="s">
        <v>1718</v>
      </c>
      <c r="D33" s="140">
        <v>20000</v>
      </c>
      <c r="E33" s="19" t="s">
        <v>1648</v>
      </c>
      <c r="F33" s="19" t="s">
        <v>1648</v>
      </c>
      <c r="G33" s="45" t="s">
        <v>30</v>
      </c>
      <c r="H33" s="104"/>
      <c r="I33" s="45" t="s">
        <v>1731</v>
      </c>
      <c r="J33" s="19" t="s">
        <v>1734</v>
      </c>
      <c r="K33" s="125">
        <v>3</v>
      </c>
    </row>
    <row r="34" spans="1:11" ht="63">
      <c r="A34" s="125">
        <v>34</v>
      </c>
      <c r="B34" s="126" t="s">
        <v>1723</v>
      </c>
      <c r="C34" s="87" t="s">
        <v>1724</v>
      </c>
      <c r="D34" s="140">
        <v>20000</v>
      </c>
      <c r="E34" s="19" t="s">
        <v>1648</v>
      </c>
      <c r="F34" s="19" t="s">
        <v>1648</v>
      </c>
      <c r="G34" s="45" t="s">
        <v>30</v>
      </c>
      <c r="H34" s="104"/>
      <c r="I34" s="45" t="s">
        <v>1731</v>
      </c>
      <c r="J34" s="19" t="s">
        <v>1734</v>
      </c>
      <c r="K34" s="125">
        <v>3</v>
      </c>
    </row>
    <row r="35" spans="1:11" ht="21">
      <c r="A35" s="125">
        <v>35</v>
      </c>
      <c r="B35" s="126" t="s">
        <v>1710</v>
      </c>
      <c r="C35" s="87" t="s">
        <v>1711</v>
      </c>
      <c r="D35" s="140">
        <v>20000</v>
      </c>
      <c r="E35" s="19" t="s">
        <v>1648</v>
      </c>
      <c r="F35" s="19" t="s">
        <v>1648</v>
      </c>
      <c r="G35" s="45" t="s">
        <v>30</v>
      </c>
      <c r="H35" s="104"/>
      <c r="I35" s="45" t="s">
        <v>1731</v>
      </c>
      <c r="J35" s="19" t="s">
        <v>1734</v>
      </c>
      <c r="K35" s="125">
        <v>3</v>
      </c>
    </row>
    <row r="36" spans="1:11" ht="21">
      <c r="A36" s="125">
        <v>37</v>
      </c>
      <c r="B36" s="126" t="s">
        <v>1743</v>
      </c>
      <c r="C36" s="87" t="s">
        <v>1727</v>
      </c>
      <c r="D36" s="140">
        <v>20000</v>
      </c>
      <c r="E36" s="19" t="s">
        <v>1648</v>
      </c>
      <c r="F36" s="19" t="s">
        <v>1648</v>
      </c>
      <c r="G36" s="45" t="s">
        <v>30</v>
      </c>
      <c r="H36" s="104"/>
      <c r="I36" s="45" t="s">
        <v>1731</v>
      </c>
      <c r="J36" s="19" t="s">
        <v>1734</v>
      </c>
      <c r="K36" s="125">
        <v>3</v>
      </c>
    </row>
    <row r="37" spans="1:11" ht="21">
      <c r="A37" s="125">
        <v>38</v>
      </c>
      <c r="B37" s="126" t="s">
        <v>1728</v>
      </c>
      <c r="C37" s="87" t="s">
        <v>1729</v>
      </c>
      <c r="D37" s="140">
        <v>20000</v>
      </c>
      <c r="E37" s="19" t="s">
        <v>1648</v>
      </c>
      <c r="F37" s="19" t="s">
        <v>1648</v>
      </c>
      <c r="G37" s="45" t="s">
        <v>30</v>
      </c>
      <c r="H37" s="104"/>
      <c r="I37" s="45" t="s">
        <v>1731</v>
      </c>
      <c r="J37" s="19" t="s">
        <v>1734</v>
      </c>
      <c r="K37" s="125">
        <v>3</v>
      </c>
    </row>
    <row r="38" spans="1:11" ht="21">
      <c r="A38" s="125">
        <v>39</v>
      </c>
      <c r="B38" s="126" t="s">
        <v>1663</v>
      </c>
      <c r="C38" s="87" t="s">
        <v>1664</v>
      </c>
      <c r="D38" s="140">
        <v>20000</v>
      </c>
      <c r="E38" s="19" t="s">
        <v>1648</v>
      </c>
      <c r="F38" s="19" t="s">
        <v>1648</v>
      </c>
      <c r="G38" s="45" t="s">
        <v>30</v>
      </c>
      <c r="H38" s="104"/>
      <c r="I38" s="45" t="s">
        <v>1731</v>
      </c>
      <c r="J38" s="19" t="s">
        <v>1734</v>
      </c>
      <c r="K38" s="125">
        <v>3</v>
      </c>
    </row>
    <row r="39" spans="1:11" ht="21">
      <c r="A39" s="125">
        <v>41</v>
      </c>
      <c r="B39" s="126" t="s">
        <v>1682</v>
      </c>
      <c r="C39" s="87" t="s">
        <v>1683</v>
      </c>
      <c r="D39" s="140">
        <v>20000</v>
      </c>
      <c r="E39" s="19" t="s">
        <v>1648</v>
      </c>
      <c r="F39" s="19" t="s">
        <v>1648</v>
      </c>
      <c r="G39" s="45" t="s">
        <v>30</v>
      </c>
      <c r="H39" s="104"/>
      <c r="I39" s="45" t="s">
        <v>1731</v>
      </c>
      <c r="J39" s="19" t="s">
        <v>1734</v>
      </c>
      <c r="K39" s="125">
        <v>3</v>
      </c>
    </row>
    <row r="40" spans="1:11" ht="42">
      <c r="A40" s="125">
        <v>42</v>
      </c>
      <c r="B40" s="126" t="s">
        <v>1690</v>
      </c>
      <c r="C40" s="87" t="s">
        <v>1691</v>
      </c>
      <c r="D40" s="140">
        <v>20000</v>
      </c>
      <c r="E40" s="19" t="s">
        <v>1648</v>
      </c>
      <c r="F40" s="19" t="s">
        <v>1648</v>
      </c>
      <c r="G40" s="45" t="s">
        <v>30</v>
      </c>
      <c r="H40" s="104"/>
      <c r="I40" s="45" t="s">
        <v>1731</v>
      </c>
      <c r="J40" s="19" t="s">
        <v>1734</v>
      </c>
      <c r="K40" s="125">
        <v>3</v>
      </c>
    </row>
    <row r="41" spans="1:11" ht="21">
      <c r="A41" s="125">
        <v>43</v>
      </c>
      <c r="B41" s="126" t="s">
        <v>1702</v>
      </c>
      <c r="C41" s="87" t="s">
        <v>1703</v>
      </c>
      <c r="D41" s="140">
        <v>20000</v>
      </c>
      <c r="E41" s="19" t="s">
        <v>1648</v>
      </c>
      <c r="F41" s="19" t="s">
        <v>1648</v>
      </c>
      <c r="G41" s="45" t="s">
        <v>30</v>
      </c>
      <c r="H41" s="104"/>
      <c r="I41" s="45" t="s">
        <v>1731</v>
      </c>
      <c r="J41" s="19" t="s">
        <v>1734</v>
      </c>
      <c r="K41" s="125">
        <v>3</v>
      </c>
    </row>
    <row r="42" spans="1:11" ht="63">
      <c r="A42" s="125">
        <v>44</v>
      </c>
      <c r="B42" s="126" t="s">
        <v>1721</v>
      </c>
      <c r="C42" s="87" t="s">
        <v>1722</v>
      </c>
      <c r="D42" s="140">
        <v>20000</v>
      </c>
      <c r="E42" s="19" t="s">
        <v>1648</v>
      </c>
      <c r="F42" s="19" t="s">
        <v>1648</v>
      </c>
      <c r="G42" s="45" t="s">
        <v>30</v>
      </c>
      <c r="H42" s="104"/>
      <c r="I42" s="45" t="s">
        <v>1731</v>
      </c>
      <c r="J42" s="19" t="s">
        <v>1734</v>
      </c>
      <c r="K42" s="125">
        <v>3</v>
      </c>
    </row>
    <row r="43" spans="1:11" ht="21">
      <c r="A43" s="125">
        <v>45</v>
      </c>
      <c r="B43" s="126" t="s">
        <v>1725</v>
      </c>
      <c r="C43" s="87" t="s">
        <v>1726</v>
      </c>
      <c r="D43" s="140">
        <v>20000</v>
      </c>
      <c r="E43" s="19" t="s">
        <v>1648</v>
      </c>
      <c r="F43" s="19" t="s">
        <v>1648</v>
      </c>
      <c r="G43" s="45" t="s">
        <v>30</v>
      </c>
      <c r="H43" s="104"/>
      <c r="I43" s="45" t="s">
        <v>1731</v>
      </c>
      <c r="J43" s="19" t="s">
        <v>1734</v>
      </c>
      <c r="K43" s="125">
        <v>3</v>
      </c>
    </row>
    <row r="44" spans="1:11" ht="42">
      <c r="A44" s="125">
        <v>6</v>
      </c>
      <c r="B44" s="124" t="s">
        <v>1223</v>
      </c>
      <c r="C44" s="85" t="s">
        <v>1301</v>
      </c>
      <c r="D44" s="48">
        <v>120000</v>
      </c>
      <c r="E44" s="19" t="s">
        <v>39</v>
      </c>
      <c r="F44" s="19" t="s">
        <v>1596</v>
      </c>
      <c r="G44" s="45" t="s">
        <v>29</v>
      </c>
      <c r="H44" s="49"/>
      <c r="I44" s="45" t="s">
        <v>1731</v>
      </c>
      <c r="J44" s="45" t="s">
        <v>40</v>
      </c>
      <c r="K44" s="83">
        <v>1</v>
      </c>
    </row>
    <row r="45" spans="1:11" ht="21">
      <c r="A45" s="125">
        <v>12</v>
      </c>
      <c r="B45" s="126" t="s">
        <v>1307</v>
      </c>
      <c r="C45" s="87" t="s">
        <v>1442</v>
      </c>
      <c r="D45" s="140">
        <v>45000</v>
      </c>
      <c r="E45" s="19" t="s">
        <v>1302</v>
      </c>
      <c r="F45" s="19" t="s">
        <v>1596</v>
      </c>
      <c r="G45" s="45" t="s">
        <v>29</v>
      </c>
      <c r="H45" s="5"/>
      <c r="I45" s="45" t="s">
        <v>1731</v>
      </c>
      <c r="J45" s="126" t="s">
        <v>40</v>
      </c>
      <c r="K45" s="125">
        <v>2</v>
      </c>
    </row>
    <row r="46" spans="1:11" ht="42">
      <c r="A46" s="125">
        <v>13</v>
      </c>
      <c r="B46" s="126" t="s">
        <v>1749</v>
      </c>
      <c r="C46" s="87" t="s">
        <v>1438</v>
      </c>
      <c r="D46" s="140">
        <v>45000</v>
      </c>
      <c r="E46" s="19" t="s">
        <v>1302</v>
      </c>
      <c r="F46" s="19" t="s">
        <v>1596</v>
      </c>
      <c r="G46" s="45" t="s">
        <v>29</v>
      </c>
      <c r="H46" s="5"/>
      <c r="I46" s="45" t="s">
        <v>1731</v>
      </c>
      <c r="J46" s="126" t="s">
        <v>40</v>
      </c>
      <c r="K46" s="125">
        <v>2</v>
      </c>
    </row>
    <row r="47" spans="1:11" ht="42">
      <c r="A47" s="125">
        <v>16</v>
      </c>
      <c r="B47" s="126" t="s">
        <v>1310</v>
      </c>
      <c r="C47" s="87" t="s">
        <v>1417</v>
      </c>
      <c r="D47" s="140">
        <v>50000</v>
      </c>
      <c r="E47" s="19" t="s">
        <v>1302</v>
      </c>
      <c r="F47" s="19" t="s">
        <v>1596</v>
      </c>
      <c r="G47" s="45" t="s">
        <v>29</v>
      </c>
      <c r="H47" s="5"/>
      <c r="I47" s="45" t="s">
        <v>1731</v>
      </c>
      <c r="J47" s="126" t="s">
        <v>40</v>
      </c>
      <c r="K47" s="125">
        <v>2</v>
      </c>
    </row>
    <row r="48" spans="1:11" ht="42">
      <c r="A48" s="125">
        <v>8</v>
      </c>
      <c r="B48" s="124" t="s">
        <v>1228</v>
      </c>
      <c r="C48" s="85" t="s">
        <v>1229</v>
      </c>
      <c r="D48" s="48">
        <v>98000</v>
      </c>
      <c r="E48" s="19" t="s">
        <v>39</v>
      </c>
      <c r="F48" s="19" t="s">
        <v>1596</v>
      </c>
      <c r="G48" s="45" t="s">
        <v>29</v>
      </c>
      <c r="H48" s="49"/>
      <c r="I48" s="45" t="s">
        <v>1731</v>
      </c>
      <c r="J48" s="45" t="s">
        <v>42</v>
      </c>
      <c r="K48" s="83">
        <v>1</v>
      </c>
    </row>
    <row r="49" spans="1:11" ht="63">
      <c r="A49" s="125">
        <v>12</v>
      </c>
      <c r="B49" s="126" t="s">
        <v>1339</v>
      </c>
      <c r="C49" s="87" t="s">
        <v>1483</v>
      </c>
      <c r="D49" s="140">
        <v>60000</v>
      </c>
      <c r="E49" s="19" t="s">
        <v>1302</v>
      </c>
      <c r="F49" s="19" t="s">
        <v>1596</v>
      </c>
      <c r="G49" s="45" t="s">
        <v>29</v>
      </c>
      <c r="H49" s="5"/>
      <c r="I49" s="45" t="s">
        <v>1731</v>
      </c>
      <c r="J49" s="126" t="s">
        <v>42</v>
      </c>
      <c r="K49" s="125">
        <v>2</v>
      </c>
    </row>
    <row r="50" spans="1:11" ht="21">
      <c r="A50" s="125">
        <v>11</v>
      </c>
      <c r="B50" s="126" t="s">
        <v>1315</v>
      </c>
      <c r="C50" s="87" t="s">
        <v>1402</v>
      </c>
      <c r="D50" s="140">
        <v>60000</v>
      </c>
      <c r="E50" s="19" t="s">
        <v>1302</v>
      </c>
      <c r="F50" s="19" t="s">
        <v>1596</v>
      </c>
      <c r="G50" s="45" t="s">
        <v>29</v>
      </c>
      <c r="H50" s="5"/>
      <c r="I50" s="45" t="s">
        <v>1731</v>
      </c>
      <c r="J50" s="126" t="s">
        <v>43</v>
      </c>
      <c r="K50" s="125">
        <v>2</v>
      </c>
    </row>
    <row r="51" spans="1:11" ht="21">
      <c r="A51" s="125">
        <v>14</v>
      </c>
      <c r="B51" s="126" t="s">
        <v>1317</v>
      </c>
      <c r="C51" s="87" t="s">
        <v>1427</v>
      </c>
      <c r="D51" s="140">
        <v>60000</v>
      </c>
      <c r="E51" s="19" t="s">
        <v>1302</v>
      </c>
      <c r="F51" s="19" t="s">
        <v>1596</v>
      </c>
      <c r="G51" s="45" t="s">
        <v>29</v>
      </c>
      <c r="H51" s="5"/>
      <c r="I51" s="45" t="s">
        <v>1731</v>
      </c>
      <c r="J51" s="126" t="s">
        <v>43</v>
      </c>
      <c r="K51" s="125">
        <v>2</v>
      </c>
    </row>
    <row r="52" spans="1:11" ht="42">
      <c r="A52" s="125">
        <v>16</v>
      </c>
      <c r="B52" s="126" t="s">
        <v>1319</v>
      </c>
      <c r="C52" s="87" t="s">
        <v>1404</v>
      </c>
      <c r="D52" s="140">
        <v>60000</v>
      </c>
      <c r="E52" s="19" t="s">
        <v>1302</v>
      </c>
      <c r="F52" s="19" t="s">
        <v>1596</v>
      </c>
      <c r="G52" s="45" t="s">
        <v>29</v>
      </c>
      <c r="H52" s="5"/>
      <c r="I52" s="45" t="s">
        <v>1731</v>
      </c>
      <c r="J52" s="126" t="s">
        <v>43</v>
      </c>
      <c r="K52" s="125">
        <v>2</v>
      </c>
    </row>
    <row r="53" spans="1:11" ht="21">
      <c r="A53" s="125">
        <v>19</v>
      </c>
      <c r="B53" s="126" t="s">
        <v>1322</v>
      </c>
      <c r="C53" s="87" t="s">
        <v>1414</v>
      </c>
      <c r="D53" s="140">
        <v>60000</v>
      </c>
      <c r="E53" s="19" t="s">
        <v>1302</v>
      </c>
      <c r="F53" s="19" t="s">
        <v>1596</v>
      </c>
      <c r="G53" s="45" t="s">
        <v>29</v>
      </c>
      <c r="H53" s="5"/>
      <c r="I53" s="45" t="s">
        <v>1731</v>
      </c>
      <c r="J53" s="126" t="s">
        <v>43</v>
      </c>
      <c r="K53" s="125">
        <v>2</v>
      </c>
    </row>
    <row r="54" spans="1:11" ht="21">
      <c r="A54" s="125">
        <v>14</v>
      </c>
      <c r="B54" s="124" t="s">
        <v>1192</v>
      </c>
      <c r="C54" s="85" t="s">
        <v>1193</v>
      </c>
      <c r="D54" s="138">
        <v>76600</v>
      </c>
      <c r="E54" s="19" t="s">
        <v>39</v>
      </c>
      <c r="F54" s="19" t="s">
        <v>1596</v>
      </c>
      <c r="G54" s="45" t="s">
        <v>29</v>
      </c>
      <c r="H54" s="45" t="s">
        <v>1148</v>
      </c>
      <c r="I54" s="45" t="s">
        <v>1731</v>
      </c>
      <c r="J54" s="45" t="s">
        <v>45</v>
      </c>
      <c r="K54" s="83">
        <v>1</v>
      </c>
    </row>
    <row r="55" spans="1:11" ht="42">
      <c r="A55" s="125">
        <v>52</v>
      </c>
      <c r="B55" s="126" t="s">
        <v>1512</v>
      </c>
      <c r="C55" s="87" t="s">
        <v>1424</v>
      </c>
      <c r="D55" s="140">
        <v>60000</v>
      </c>
      <c r="E55" s="19" t="s">
        <v>1302</v>
      </c>
      <c r="F55" s="19" t="s">
        <v>1596</v>
      </c>
      <c r="G55" s="45" t="s">
        <v>29</v>
      </c>
      <c r="H55" s="5"/>
      <c r="I55" s="45" t="s">
        <v>1731</v>
      </c>
      <c r="J55" s="126" t="s">
        <v>45</v>
      </c>
      <c r="K55" s="125">
        <v>2</v>
      </c>
    </row>
    <row r="56" spans="1:11" ht="42">
      <c r="A56" s="125">
        <v>8</v>
      </c>
      <c r="B56" s="126" t="s">
        <v>1514</v>
      </c>
      <c r="C56" s="87" t="s">
        <v>1498</v>
      </c>
      <c r="D56" s="140">
        <v>55000</v>
      </c>
      <c r="E56" s="19" t="s">
        <v>1302</v>
      </c>
      <c r="F56" s="19" t="s">
        <v>1596</v>
      </c>
      <c r="G56" s="45" t="s">
        <v>29</v>
      </c>
      <c r="H56" s="5"/>
      <c r="I56" s="45" t="s">
        <v>1731</v>
      </c>
      <c r="J56" s="126" t="s">
        <v>46</v>
      </c>
      <c r="K56" s="125">
        <v>2</v>
      </c>
    </row>
    <row r="57" spans="1:11" ht="42">
      <c r="A57" s="125">
        <v>2</v>
      </c>
      <c r="B57" s="126" t="s">
        <v>1737</v>
      </c>
      <c r="C57" s="87" t="s">
        <v>1651</v>
      </c>
      <c r="D57" s="140">
        <v>20000</v>
      </c>
      <c r="E57" s="19" t="s">
        <v>1648</v>
      </c>
      <c r="F57" s="19" t="s">
        <v>1648</v>
      </c>
      <c r="G57" s="45" t="s">
        <v>29</v>
      </c>
      <c r="H57" s="45"/>
      <c r="I57" s="45" t="s">
        <v>1731</v>
      </c>
      <c r="J57" s="19" t="s">
        <v>1734</v>
      </c>
      <c r="K57" s="125">
        <v>3</v>
      </c>
    </row>
    <row r="58" spans="1:11" ht="42">
      <c r="A58" s="125">
        <v>3</v>
      </c>
      <c r="B58" s="126" t="s">
        <v>1738</v>
      </c>
      <c r="C58" s="87" t="s">
        <v>1662</v>
      </c>
      <c r="D58" s="140">
        <v>20000</v>
      </c>
      <c r="E58" s="19" t="s">
        <v>1648</v>
      </c>
      <c r="F58" s="19" t="s">
        <v>1648</v>
      </c>
      <c r="G58" s="45" t="s">
        <v>29</v>
      </c>
      <c r="H58" s="104"/>
      <c r="I58" s="45" t="s">
        <v>1731</v>
      </c>
      <c r="J58" s="19" t="s">
        <v>1734</v>
      </c>
      <c r="K58" s="125">
        <v>3</v>
      </c>
    </row>
    <row r="59" spans="1:11" ht="21">
      <c r="A59" s="125">
        <v>4</v>
      </c>
      <c r="B59" s="126" t="s">
        <v>1669</v>
      </c>
      <c r="C59" s="87" t="s">
        <v>1670</v>
      </c>
      <c r="D59" s="140">
        <v>20000</v>
      </c>
      <c r="E59" s="19" t="s">
        <v>1648</v>
      </c>
      <c r="F59" s="19" t="s">
        <v>1648</v>
      </c>
      <c r="G59" s="45" t="s">
        <v>29</v>
      </c>
      <c r="H59" s="104"/>
      <c r="I59" s="45" t="s">
        <v>1731</v>
      </c>
      <c r="J59" s="19" t="s">
        <v>1734</v>
      </c>
      <c r="K59" s="125">
        <v>3</v>
      </c>
    </row>
    <row r="60" spans="1:11" ht="21">
      <c r="A60" s="125">
        <v>6</v>
      </c>
      <c r="B60" s="126" t="s">
        <v>1676</v>
      </c>
      <c r="C60" s="87" t="s">
        <v>1677</v>
      </c>
      <c r="D60" s="140">
        <v>20000</v>
      </c>
      <c r="E60" s="19" t="s">
        <v>1648</v>
      </c>
      <c r="F60" s="19" t="s">
        <v>1648</v>
      </c>
      <c r="G60" s="45" t="s">
        <v>29</v>
      </c>
      <c r="H60" s="104"/>
      <c r="I60" s="45" t="s">
        <v>1731</v>
      </c>
      <c r="J60" s="19" t="s">
        <v>1734</v>
      </c>
      <c r="K60" s="125">
        <v>3</v>
      </c>
    </row>
    <row r="61" spans="1:11" ht="21">
      <c r="A61" s="125">
        <v>12</v>
      </c>
      <c r="B61" s="126" t="s">
        <v>1652</v>
      </c>
      <c r="C61" s="87" t="s">
        <v>1653</v>
      </c>
      <c r="D61" s="140">
        <v>20000</v>
      </c>
      <c r="E61" s="19" t="s">
        <v>1648</v>
      </c>
      <c r="F61" s="19" t="s">
        <v>1648</v>
      </c>
      <c r="G61" s="45" t="s">
        <v>29</v>
      </c>
      <c r="H61" s="104"/>
      <c r="I61" s="45" t="s">
        <v>1731</v>
      </c>
      <c r="J61" s="19" t="s">
        <v>1734</v>
      </c>
      <c r="K61" s="125">
        <v>3</v>
      </c>
    </row>
    <row r="62" spans="1:11" ht="42">
      <c r="A62" s="125">
        <v>16</v>
      </c>
      <c r="B62" s="218" t="s">
        <v>1660</v>
      </c>
      <c r="C62" s="222" t="s">
        <v>1661</v>
      </c>
      <c r="D62" s="223">
        <v>20000</v>
      </c>
      <c r="E62" s="19" t="s">
        <v>1648</v>
      </c>
      <c r="F62" s="19" t="s">
        <v>1648</v>
      </c>
      <c r="G62" s="45" t="s">
        <v>29</v>
      </c>
      <c r="H62" s="104"/>
      <c r="I62" s="45" t="s">
        <v>1731</v>
      </c>
      <c r="J62" s="19" t="s">
        <v>1734</v>
      </c>
      <c r="K62" s="125">
        <v>3</v>
      </c>
    </row>
    <row r="63" spans="1:11" ht="42">
      <c r="A63" s="125">
        <v>26</v>
      </c>
      <c r="B63" s="126" t="s">
        <v>1736</v>
      </c>
      <c r="C63" s="87" t="s">
        <v>1701</v>
      </c>
      <c r="D63" s="140">
        <v>20000</v>
      </c>
      <c r="E63" s="19" t="s">
        <v>1648</v>
      </c>
      <c r="F63" s="19" t="s">
        <v>1648</v>
      </c>
      <c r="G63" s="45" t="s">
        <v>29</v>
      </c>
      <c r="H63" s="104"/>
      <c r="I63" s="45" t="s">
        <v>1731</v>
      </c>
      <c r="J63" s="19" t="s">
        <v>1734</v>
      </c>
      <c r="K63" s="125">
        <v>3</v>
      </c>
    </row>
    <row r="64" spans="1:11" ht="63">
      <c r="A64" s="125">
        <v>27</v>
      </c>
      <c r="B64" s="126" t="s">
        <v>1706</v>
      </c>
      <c r="C64" s="87" t="s">
        <v>1707</v>
      </c>
      <c r="D64" s="140">
        <v>20000</v>
      </c>
      <c r="E64" s="19" t="s">
        <v>1648</v>
      </c>
      <c r="F64" s="19" t="s">
        <v>1648</v>
      </c>
      <c r="G64" s="45" t="s">
        <v>29</v>
      </c>
      <c r="H64" s="104"/>
      <c r="I64" s="45" t="s">
        <v>1731</v>
      </c>
      <c r="J64" s="19" t="s">
        <v>1734</v>
      </c>
      <c r="K64" s="125">
        <v>3</v>
      </c>
    </row>
    <row r="65" spans="1:11" ht="42">
      <c r="A65" s="125">
        <v>29</v>
      </c>
      <c r="B65" s="126" t="s">
        <v>1708</v>
      </c>
      <c r="C65" s="87" t="s">
        <v>1709</v>
      </c>
      <c r="D65" s="140">
        <v>20000</v>
      </c>
      <c r="E65" s="19" t="s">
        <v>1648</v>
      </c>
      <c r="F65" s="19" t="s">
        <v>1648</v>
      </c>
      <c r="G65" s="45" t="s">
        <v>29</v>
      </c>
      <c r="H65" s="104"/>
      <c r="I65" s="45" t="s">
        <v>1731</v>
      </c>
      <c r="J65" s="19" t="s">
        <v>1734</v>
      </c>
      <c r="K65" s="125">
        <v>3</v>
      </c>
    </row>
    <row r="66" spans="1:11" ht="42">
      <c r="A66" s="125">
        <v>40</v>
      </c>
      <c r="B66" s="126" t="s">
        <v>1667</v>
      </c>
      <c r="C66" s="87" t="s">
        <v>1668</v>
      </c>
      <c r="D66" s="140">
        <v>20000</v>
      </c>
      <c r="E66" s="19" t="s">
        <v>1648</v>
      </c>
      <c r="F66" s="19" t="s">
        <v>1648</v>
      </c>
      <c r="G66" s="45" t="s">
        <v>29</v>
      </c>
      <c r="H66" s="104"/>
      <c r="I66" s="45" t="s">
        <v>1731</v>
      </c>
      <c r="J66" s="19" t="s">
        <v>1734</v>
      </c>
      <c r="K66" s="125">
        <v>3</v>
      </c>
    </row>
    <row r="67" spans="1:11" ht="21">
      <c r="A67" s="125">
        <v>1</v>
      </c>
      <c r="B67" s="124" t="s">
        <v>1149</v>
      </c>
      <c r="C67" s="85" t="s">
        <v>1150</v>
      </c>
      <c r="D67" s="138">
        <v>77000</v>
      </c>
      <c r="E67" s="19" t="s">
        <v>39</v>
      </c>
      <c r="F67" s="19" t="s">
        <v>1596</v>
      </c>
      <c r="G67" s="45" t="s">
        <v>28</v>
      </c>
      <c r="H67" s="45" t="s">
        <v>1148</v>
      </c>
      <c r="I67" s="45" t="s">
        <v>1731</v>
      </c>
      <c r="J67" s="45" t="s">
        <v>40</v>
      </c>
      <c r="K67" s="83">
        <v>1</v>
      </c>
    </row>
    <row r="68" spans="1:11" ht="42">
      <c r="A68" s="125">
        <v>2</v>
      </c>
      <c r="B68" s="124" t="s">
        <v>1146</v>
      </c>
      <c r="C68" s="85" t="s">
        <v>1147</v>
      </c>
      <c r="D68" s="138">
        <v>84500</v>
      </c>
      <c r="E68" s="19" t="s">
        <v>39</v>
      </c>
      <c r="F68" s="19" t="s">
        <v>1596</v>
      </c>
      <c r="G68" s="45" t="s">
        <v>28</v>
      </c>
      <c r="H68" s="45" t="s">
        <v>1148</v>
      </c>
      <c r="I68" s="45" t="s">
        <v>1731</v>
      </c>
      <c r="J68" s="45" t="s">
        <v>40</v>
      </c>
      <c r="K68" s="83">
        <v>1</v>
      </c>
    </row>
    <row r="69" spans="1:11" ht="21">
      <c r="A69" s="125">
        <v>9</v>
      </c>
      <c r="B69" s="126" t="s">
        <v>1313</v>
      </c>
      <c r="C69" s="87" t="s">
        <v>1367</v>
      </c>
      <c r="D69" s="140">
        <v>40000</v>
      </c>
      <c r="E69" s="19" t="s">
        <v>1302</v>
      </c>
      <c r="F69" s="19" t="s">
        <v>1596</v>
      </c>
      <c r="G69" s="45" t="s">
        <v>28</v>
      </c>
      <c r="H69" s="5"/>
      <c r="I69" s="45" t="s">
        <v>1731</v>
      </c>
      <c r="J69" s="126" t="s">
        <v>40</v>
      </c>
      <c r="K69" s="125">
        <v>2</v>
      </c>
    </row>
    <row r="70" spans="1:11" ht="42">
      <c r="A70" s="125">
        <v>10</v>
      </c>
      <c r="B70" s="126" t="s">
        <v>1750</v>
      </c>
      <c r="C70" s="87" t="s">
        <v>1444</v>
      </c>
      <c r="D70" s="140">
        <v>40000</v>
      </c>
      <c r="E70" s="19" t="s">
        <v>1302</v>
      </c>
      <c r="F70" s="19" t="s">
        <v>1596</v>
      </c>
      <c r="G70" s="45" t="s">
        <v>28</v>
      </c>
      <c r="H70" s="5"/>
      <c r="I70" s="45" t="s">
        <v>1731</v>
      </c>
      <c r="J70" s="126" t="s">
        <v>40</v>
      </c>
      <c r="K70" s="125">
        <v>2</v>
      </c>
    </row>
    <row r="71" spans="1:11" ht="42">
      <c r="A71" s="125">
        <v>11</v>
      </c>
      <c r="B71" s="126" t="s">
        <v>1308</v>
      </c>
      <c r="C71" s="87" t="s">
        <v>1478</v>
      </c>
      <c r="D71" s="140">
        <v>43000</v>
      </c>
      <c r="E71" s="19" t="s">
        <v>1302</v>
      </c>
      <c r="F71" s="19" t="s">
        <v>1596</v>
      </c>
      <c r="G71" s="45" t="s">
        <v>28</v>
      </c>
      <c r="H71" s="5"/>
      <c r="I71" s="45" t="s">
        <v>1731</v>
      </c>
      <c r="J71" s="126" t="s">
        <v>40</v>
      </c>
      <c r="K71" s="125">
        <v>2</v>
      </c>
    </row>
    <row r="72" spans="1:11" ht="42">
      <c r="A72" s="125">
        <v>15</v>
      </c>
      <c r="B72" s="126" t="s">
        <v>1309</v>
      </c>
      <c r="C72" s="87" t="s">
        <v>1479</v>
      </c>
      <c r="D72" s="140">
        <v>50000</v>
      </c>
      <c r="E72" s="19" t="s">
        <v>1302</v>
      </c>
      <c r="F72" s="19" t="s">
        <v>1596</v>
      </c>
      <c r="G72" s="45" t="s">
        <v>28</v>
      </c>
      <c r="H72" s="5"/>
      <c r="I72" s="45" t="s">
        <v>1731</v>
      </c>
      <c r="J72" s="126" t="s">
        <v>40</v>
      </c>
      <c r="K72" s="125">
        <v>2</v>
      </c>
    </row>
    <row r="73" spans="1:11" ht="21">
      <c r="A73" s="125">
        <v>19</v>
      </c>
      <c r="B73" s="126" t="s">
        <v>1305</v>
      </c>
      <c r="C73" s="87" t="s">
        <v>1394</v>
      </c>
      <c r="D73" s="140">
        <v>60000</v>
      </c>
      <c r="E73" s="19" t="s">
        <v>1302</v>
      </c>
      <c r="F73" s="19" t="s">
        <v>1596</v>
      </c>
      <c r="G73" s="45" t="s">
        <v>28</v>
      </c>
      <c r="H73" s="5"/>
      <c r="I73" s="45" t="s">
        <v>1731</v>
      </c>
      <c r="J73" s="126" t="s">
        <v>40</v>
      </c>
      <c r="K73" s="125">
        <v>2</v>
      </c>
    </row>
    <row r="74" spans="1:11" ht="42">
      <c r="A74" s="125">
        <v>20</v>
      </c>
      <c r="B74" s="126" t="s">
        <v>1311</v>
      </c>
      <c r="C74" s="87" t="s">
        <v>1366</v>
      </c>
      <c r="D74" s="140">
        <v>60000</v>
      </c>
      <c r="E74" s="19" t="s">
        <v>1302</v>
      </c>
      <c r="F74" s="19" t="s">
        <v>1596</v>
      </c>
      <c r="G74" s="45" t="s">
        <v>28</v>
      </c>
      <c r="H74" s="5"/>
      <c r="I74" s="45" t="s">
        <v>1731</v>
      </c>
      <c r="J74" s="126" t="s">
        <v>40</v>
      </c>
      <c r="K74" s="125">
        <v>2</v>
      </c>
    </row>
    <row r="75" spans="1:11" ht="42">
      <c r="A75" s="125">
        <v>21</v>
      </c>
      <c r="B75" s="126" t="s">
        <v>1647</v>
      </c>
      <c r="C75" s="87" t="s">
        <v>1450</v>
      </c>
      <c r="D75" s="140">
        <v>60000</v>
      </c>
      <c r="E75" s="19" t="s">
        <v>1302</v>
      </c>
      <c r="F75" s="19" t="s">
        <v>1596</v>
      </c>
      <c r="G75" s="45" t="s">
        <v>28</v>
      </c>
      <c r="H75" s="5"/>
      <c r="I75" s="45" t="s">
        <v>1731</v>
      </c>
      <c r="J75" s="126" t="s">
        <v>40</v>
      </c>
      <c r="K75" s="125">
        <v>2</v>
      </c>
    </row>
    <row r="76" spans="1:11" ht="42">
      <c r="A76" s="125">
        <v>22</v>
      </c>
      <c r="B76" s="126" t="s">
        <v>1563</v>
      </c>
      <c r="C76" s="87" t="s">
        <v>1562</v>
      </c>
      <c r="D76" s="140">
        <v>2517373.35</v>
      </c>
      <c r="E76" s="19" t="s">
        <v>1462</v>
      </c>
      <c r="F76" s="19" t="s">
        <v>1597</v>
      </c>
      <c r="G76" s="45" t="s">
        <v>28</v>
      </c>
      <c r="H76" s="5"/>
      <c r="I76" s="45" t="s">
        <v>1731</v>
      </c>
      <c r="J76" s="126" t="s">
        <v>40</v>
      </c>
      <c r="K76" s="125">
        <v>3</v>
      </c>
    </row>
    <row r="77" spans="1:11" ht="21">
      <c r="A77" s="125">
        <v>23</v>
      </c>
      <c r="B77" s="218" t="s">
        <v>1583</v>
      </c>
      <c r="C77" s="222" t="s">
        <v>1584</v>
      </c>
      <c r="D77" s="223">
        <v>2640000</v>
      </c>
      <c r="E77" s="19" t="s">
        <v>1582</v>
      </c>
      <c r="F77" s="19" t="s">
        <v>1597</v>
      </c>
      <c r="G77" s="45" t="s">
        <v>28</v>
      </c>
      <c r="H77" s="5"/>
      <c r="I77" s="45" t="s">
        <v>1731</v>
      </c>
      <c r="J77" s="218" t="s">
        <v>40</v>
      </c>
      <c r="K77" s="125">
        <v>3</v>
      </c>
    </row>
    <row r="78" spans="1:11" ht="42">
      <c r="A78" s="125">
        <v>8</v>
      </c>
      <c r="B78" s="126" t="s">
        <v>1349</v>
      </c>
      <c r="C78" s="87" t="s">
        <v>1480</v>
      </c>
      <c r="D78" s="140">
        <v>38000</v>
      </c>
      <c r="E78" s="19" t="s">
        <v>1302</v>
      </c>
      <c r="F78" s="19" t="s">
        <v>1596</v>
      </c>
      <c r="G78" s="45" t="s">
        <v>28</v>
      </c>
      <c r="H78" s="5"/>
      <c r="I78" s="45" t="s">
        <v>1731</v>
      </c>
      <c r="J78" s="126" t="s">
        <v>41</v>
      </c>
      <c r="K78" s="125">
        <v>2</v>
      </c>
    </row>
    <row r="79" spans="1:11" ht="21">
      <c r="A79" s="125">
        <v>7</v>
      </c>
      <c r="B79" s="124" t="s">
        <v>1153</v>
      </c>
      <c r="C79" s="85" t="s">
        <v>1154</v>
      </c>
      <c r="D79" s="138">
        <v>77000</v>
      </c>
      <c r="E79" s="19" t="s">
        <v>39</v>
      </c>
      <c r="F79" s="19" t="s">
        <v>1596</v>
      </c>
      <c r="G79" s="45" t="s">
        <v>28</v>
      </c>
      <c r="H79" s="45" t="s">
        <v>1148</v>
      </c>
      <c r="I79" s="45" t="s">
        <v>1731</v>
      </c>
      <c r="J79" s="45" t="s">
        <v>42</v>
      </c>
      <c r="K79" s="83">
        <v>1</v>
      </c>
    </row>
    <row r="80" spans="1:11" ht="21">
      <c r="A80" s="125">
        <v>9</v>
      </c>
      <c r="B80" s="124" t="s">
        <v>1230</v>
      </c>
      <c r="C80" s="85" t="s">
        <v>1231</v>
      </c>
      <c r="D80" s="48">
        <v>98500</v>
      </c>
      <c r="E80" s="19" t="s">
        <v>39</v>
      </c>
      <c r="F80" s="19" t="s">
        <v>1596</v>
      </c>
      <c r="G80" s="45" t="s">
        <v>28</v>
      </c>
      <c r="H80" s="49"/>
      <c r="I80" s="45" t="s">
        <v>1731</v>
      </c>
      <c r="J80" s="45" t="s">
        <v>42</v>
      </c>
      <c r="K80" s="83">
        <v>1</v>
      </c>
    </row>
    <row r="81" spans="1:11" ht="42">
      <c r="A81" s="125">
        <v>10</v>
      </c>
      <c r="B81" s="126" t="s">
        <v>1340</v>
      </c>
      <c r="C81" s="87" t="s">
        <v>1481</v>
      </c>
      <c r="D81" s="140">
        <v>50000</v>
      </c>
      <c r="E81" s="19" t="s">
        <v>1302</v>
      </c>
      <c r="F81" s="19" t="s">
        <v>1596</v>
      </c>
      <c r="G81" s="45" t="s">
        <v>28</v>
      </c>
      <c r="H81" s="5"/>
      <c r="I81" s="45" t="s">
        <v>1731</v>
      </c>
      <c r="J81" s="126" t="s">
        <v>42</v>
      </c>
      <c r="K81" s="125">
        <v>2</v>
      </c>
    </row>
    <row r="82" spans="1:11" ht="42">
      <c r="A82" s="125">
        <v>11</v>
      </c>
      <c r="B82" s="126" t="s">
        <v>1338</v>
      </c>
      <c r="C82" s="87" t="s">
        <v>1482</v>
      </c>
      <c r="D82" s="140">
        <v>60000</v>
      </c>
      <c r="E82" s="19" t="s">
        <v>1302</v>
      </c>
      <c r="F82" s="19" t="s">
        <v>1596</v>
      </c>
      <c r="G82" s="45" t="s">
        <v>28</v>
      </c>
      <c r="H82" s="5"/>
      <c r="I82" s="45" t="s">
        <v>1731</v>
      </c>
      <c r="J82" s="126" t="s">
        <v>42</v>
      </c>
      <c r="K82" s="125">
        <v>2</v>
      </c>
    </row>
    <row r="83" spans="1:11" ht="63">
      <c r="A83" s="125">
        <v>13</v>
      </c>
      <c r="B83" s="126" t="s">
        <v>1341</v>
      </c>
      <c r="C83" s="87" t="s">
        <v>1457</v>
      </c>
      <c r="D83" s="140">
        <v>60000</v>
      </c>
      <c r="E83" s="19" t="s">
        <v>1302</v>
      </c>
      <c r="F83" s="19" t="s">
        <v>1596</v>
      </c>
      <c r="G83" s="45" t="s">
        <v>28</v>
      </c>
      <c r="H83" s="5"/>
      <c r="I83" s="45" t="s">
        <v>1731</v>
      </c>
      <c r="J83" s="126" t="s">
        <v>42</v>
      </c>
      <c r="K83" s="125">
        <v>2</v>
      </c>
    </row>
    <row r="84" spans="1:11" ht="42">
      <c r="A84" s="125">
        <v>10</v>
      </c>
      <c r="B84" s="126" t="s">
        <v>1314</v>
      </c>
      <c r="C84" s="87" t="s">
        <v>1369</v>
      </c>
      <c r="D84" s="140">
        <v>60000</v>
      </c>
      <c r="E84" s="19" t="s">
        <v>1302</v>
      </c>
      <c r="F84" s="19" t="s">
        <v>1596</v>
      </c>
      <c r="G84" s="45" t="s">
        <v>28</v>
      </c>
      <c r="H84" s="5"/>
      <c r="I84" s="45" t="s">
        <v>1731</v>
      </c>
      <c r="J84" s="126" t="s">
        <v>43</v>
      </c>
      <c r="K84" s="125">
        <v>2</v>
      </c>
    </row>
    <row r="85" spans="1:11" ht="21">
      <c r="A85" s="125">
        <v>12</v>
      </c>
      <c r="B85" s="126" t="s">
        <v>1484</v>
      </c>
      <c r="C85" s="87" t="s">
        <v>1370</v>
      </c>
      <c r="D85" s="140">
        <v>60000</v>
      </c>
      <c r="E85" s="19" t="s">
        <v>1302</v>
      </c>
      <c r="F85" s="19" t="s">
        <v>1596</v>
      </c>
      <c r="G85" s="45" t="s">
        <v>28</v>
      </c>
      <c r="H85" s="5"/>
      <c r="I85" s="45" t="s">
        <v>1731</v>
      </c>
      <c r="J85" s="126" t="s">
        <v>43</v>
      </c>
      <c r="K85" s="125">
        <v>2</v>
      </c>
    </row>
    <row r="86" spans="1:11" ht="21">
      <c r="A86" s="125">
        <v>17</v>
      </c>
      <c r="B86" s="126" t="s">
        <v>1320</v>
      </c>
      <c r="C86" s="87" t="s">
        <v>1407</v>
      </c>
      <c r="D86" s="140">
        <v>60000</v>
      </c>
      <c r="E86" s="19" t="s">
        <v>1302</v>
      </c>
      <c r="F86" s="19" t="s">
        <v>1596</v>
      </c>
      <c r="G86" s="45" t="s">
        <v>28</v>
      </c>
      <c r="H86" s="5"/>
      <c r="I86" s="45" t="s">
        <v>1731</v>
      </c>
      <c r="J86" s="126" t="s">
        <v>43</v>
      </c>
      <c r="K86" s="125">
        <v>2</v>
      </c>
    </row>
    <row r="87" spans="1:11" ht="21">
      <c r="A87" s="125">
        <v>20</v>
      </c>
      <c r="B87" s="126" t="s">
        <v>1323</v>
      </c>
      <c r="C87" s="87" t="s">
        <v>1416</v>
      </c>
      <c r="D87" s="140">
        <v>60000</v>
      </c>
      <c r="E87" s="19" t="s">
        <v>1302</v>
      </c>
      <c r="F87" s="19" t="s">
        <v>1596</v>
      </c>
      <c r="G87" s="45" t="s">
        <v>28</v>
      </c>
      <c r="H87" s="5"/>
      <c r="I87" s="45" t="s">
        <v>1731</v>
      </c>
      <c r="J87" s="126" t="s">
        <v>43</v>
      </c>
      <c r="K87" s="125">
        <v>2</v>
      </c>
    </row>
    <row r="88" spans="1:11" ht="21">
      <c r="A88" s="125">
        <v>5</v>
      </c>
      <c r="B88" s="169" t="s">
        <v>1378</v>
      </c>
      <c r="C88" s="224" t="s">
        <v>1420</v>
      </c>
      <c r="D88" s="170">
        <v>50000</v>
      </c>
      <c r="E88" s="19" t="s">
        <v>1393</v>
      </c>
      <c r="F88" s="19" t="s">
        <v>1597</v>
      </c>
      <c r="G88" s="45" t="s">
        <v>28</v>
      </c>
      <c r="H88" s="5"/>
      <c r="I88" s="45" t="s">
        <v>1731</v>
      </c>
      <c r="J88" s="218" t="s">
        <v>44</v>
      </c>
      <c r="K88" s="125">
        <v>2</v>
      </c>
    </row>
    <row r="89" spans="1:11" ht="42">
      <c r="A89" s="125">
        <v>9</v>
      </c>
      <c r="B89" s="124" t="s">
        <v>1209</v>
      </c>
      <c r="C89" s="85" t="s">
        <v>1210</v>
      </c>
      <c r="D89" s="138">
        <v>100000</v>
      </c>
      <c r="E89" s="19" t="s">
        <v>39</v>
      </c>
      <c r="F89" s="19" t="s">
        <v>1596</v>
      </c>
      <c r="G89" s="45" t="s">
        <v>28</v>
      </c>
      <c r="H89" s="49"/>
      <c r="I89" s="45" t="s">
        <v>1731</v>
      </c>
      <c r="J89" s="45" t="s">
        <v>44</v>
      </c>
      <c r="K89" s="83">
        <v>1</v>
      </c>
    </row>
    <row r="90" spans="1:11" ht="42">
      <c r="A90" s="125">
        <v>12</v>
      </c>
      <c r="B90" s="124" t="s">
        <v>1206</v>
      </c>
      <c r="C90" s="85" t="s">
        <v>1207</v>
      </c>
      <c r="D90" s="138">
        <v>155000</v>
      </c>
      <c r="E90" s="19" t="s">
        <v>39</v>
      </c>
      <c r="F90" s="19" t="s">
        <v>1596</v>
      </c>
      <c r="G90" s="45" t="s">
        <v>28</v>
      </c>
      <c r="H90" s="49"/>
      <c r="I90" s="45" t="s">
        <v>1731</v>
      </c>
      <c r="J90" s="45" t="s">
        <v>44</v>
      </c>
      <c r="K90" s="83">
        <v>1</v>
      </c>
    </row>
    <row r="91" spans="1:11" ht="21">
      <c r="A91" s="125">
        <v>1</v>
      </c>
      <c r="B91" s="126" t="s">
        <v>1365</v>
      </c>
      <c r="C91" s="87" t="s">
        <v>1181</v>
      </c>
      <c r="D91" s="140">
        <v>1935174</v>
      </c>
      <c r="E91" s="19" t="s">
        <v>1364</v>
      </c>
      <c r="F91" s="19" t="s">
        <v>1597</v>
      </c>
      <c r="G91" s="45" t="s">
        <v>28</v>
      </c>
      <c r="H91" s="5"/>
      <c r="I91" s="45" t="s">
        <v>1731</v>
      </c>
      <c r="J91" s="126" t="s">
        <v>45</v>
      </c>
      <c r="K91" s="125">
        <v>2</v>
      </c>
    </row>
    <row r="92" spans="1:11" ht="21">
      <c r="A92" s="125">
        <v>9</v>
      </c>
      <c r="B92" s="46" t="s">
        <v>1168</v>
      </c>
      <c r="C92" s="85" t="s">
        <v>1489</v>
      </c>
      <c r="D92" s="138">
        <v>45000</v>
      </c>
      <c r="E92" s="19" t="s">
        <v>39</v>
      </c>
      <c r="F92" s="19" t="s">
        <v>1596</v>
      </c>
      <c r="G92" s="45" t="s">
        <v>28</v>
      </c>
      <c r="H92" s="45" t="s">
        <v>1167</v>
      </c>
      <c r="I92" s="45" t="s">
        <v>1731</v>
      </c>
      <c r="J92" s="45" t="s">
        <v>45</v>
      </c>
      <c r="K92" s="83">
        <v>1</v>
      </c>
    </row>
    <row r="93" spans="1:11" ht="21">
      <c r="A93" s="125">
        <v>10</v>
      </c>
      <c r="B93" s="124" t="s">
        <v>1184</v>
      </c>
      <c r="C93" s="85" t="s">
        <v>1185</v>
      </c>
      <c r="D93" s="138">
        <v>70000</v>
      </c>
      <c r="E93" s="19" t="s">
        <v>39</v>
      </c>
      <c r="F93" s="19" t="s">
        <v>1596</v>
      </c>
      <c r="G93" s="45" t="s">
        <v>28</v>
      </c>
      <c r="H93" s="45" t="s">
        <v>1148</v>
      </c>
      <c r="I93" s="45" t="s">
        <v>1731</v>
      </c>
      <c r="J93" s="45" t="s">
        <v>45</v>
      </c>
      <c r="K93" s="83">
        <v>1</v>
      </c>
    </row>
    <row r="94" spans="1:11" ht="21">
      <c r="A94" s="125">
        <v>11</v>
      </c>
      <c r="B94" s="46" t="s">
        <v>1174</v>
      </c>
      <c r="C94" s="85" t="s">
        <v>1175</v>
      </c>
      <c r="D94" s="138">
        <v>70000</v>
      </c>
      <c r="E94" s="19" t="s">
        <v>39</v>
      </c>
      <c r="F94" s="19" t="s">
        <v>1596</v>
      </c>
      <c r="G94" s="45" t="s">
        <v>28</v>
      </c>
      <c r="H94" s="45" t="s">
        <v>1148</v>
      </c>
      <c r="I94" s="45" t="s">
        <v>1731</v>
      </c>
      <c r="J94" s="45" t="s">
        <v>45</v>
      </c>
      <c r="K94" s="83">
        <v>1</v>
      </c>
    </row>
    <row r="95" spans="1:11" ht="21">
      <c r="A95" s="82">
        <v>12</v>
      </c>
      <c r="B95" s="124" t="s">
        <v>1190</v>
      </c>
      <c r="C95" s="85" t="s">
        <v>1191</v>
      </c>
      <c r="D95" s="138">
        <v>73000</v>
      </c>
      <c r="E95" s="19" t="s">
        <v>39</v>
      </c>
      <c r="F95" s="19" t="s">
        <v>1596</v>
      </c>
      <c r="G95" s="45" t="s">
        <v>28</v>
      </c>
      <c r="H95" s="45" t="s">
        <v>1148</v>
      </c>
      <c r="I95" s="45" t="s">
        <v>1731</v>
      </c>
      <c r="J95" s="45" t="s">
        <v>45</v>
      </c>
      <c r="K95" s="83">
        <v>1</v>
      </c>
    </row>
    <row r="96" spans="1:11" ht="21">
      <c r="A96" s="125">
        <v>15</v>
      </c>
      <c r="B96" s="46" t="s">
        <v>1176</v>
      </c>
      <c r="C96" s="85" t="s">
        <v>1177</v>
      </c>
      <c r="D96" s="138">
        <v>77000</v>
      </c>
      <c r="E96" s="19" t="s">
        <v>39</v>
      </c>
      <c r="F96" s="19" t="s">
        <v>1596</v>
      </c>
      <c r="G96" s="45" t="s">
        <v>28</v>
      </c>
      <c r="H96" s="45" t="s">
        <v>1148</v>
      </c>
      <c r="I96" s="45" t="s">
        <v>1731</v>
      </c>
      <c r="J96" s="45" t="s">
        <v>45</v>
      </c>
      <c r="K96" s="83">
        <v>1</v>
      </c>
    </row>
    <row r="97" spans="1:11" ht="21">
      <c r="A97" s="82">
        <v>16</v>
      </c>
      <c r="B97" s="46" t="s">
        <v>1178</v>
      </c>
      <c r="C97" s="130" t="s">
        <v>1179</v>
      </c>
      <c r="D97" s="220">
        <v>84500</v>
      </c>
      <c r="E97" s="19" t="s">
        <v>39</v>
      </c>
      <c r="F97" s="19" t="s">
        <v>1596</v>
      </c>
      <c r="G97" s="45" t="s">
        <v>28</v>
      </c>
      <c r="H97" s="45" t="s">
        <v>1148</v>
      </c>
      <c r="I97" s="45" t="s">
        <v>1731</v>
      </c>
      <c r="J97" s="46" t="s">
        <v>45</v>
      </c>
      <c r="K97" s="83">
        <v>1</v>
      </c>
    </row>
    <row r="98" spans="1:11" ht="21">
      <c r="A98" s="82">
        <v>17</v>
      </c>
      <c r="B98" s="46" t="s">
        <v>1194</v>
      </c>
      <c r="C98" s="85" t="s">
        <v>1195</v>
      </c>
      <c r="D98" s="138">
        <v>86000</v>
      </c>
      <c r="E98" s="19" t="s">
        <v>39</v>
      </c>
      <c r="F98" s="19" t="s">
        <v>1596</v>
      </c>
      <c r="G98" s="45" t="s">
        <v>28</v>
      </c>
      <c r="H98" s="45" t="s">
        <v>1148</v>
      </c>
      <c r="I98" s="45" t="s">
        <v>1731</v>
      </c>
      <c r="J98" s="45" t="s">
        <v>45</v>
      </c>
      <c r="K98" s="83">
        <v>1</v>
      </c>
    </row>
    <row r="99" spans="1:11" ht="21">
      <c r="A99" s="82">
        <v>18</v>
      </c>
      <c r="B99" s="124" t="s">
        <v>1188</v>
      </c>
      <c r="C99" s="85" t="s">
        <v>1189</v>
      </c>
      <c r="D99" s="138">
        <v>89000</v>
      </c>
      <c r="E99" s="19" t="s">
        <v>39</v>
      </c>
      <c r="F99" s="19" t="s">
        <v>1596</v>
      </c>
      <c r="G99" s="45" t="s">
        <v>28</v>
      </c>
      <c r="H99" s="45" t="s">
        <v>1148</v>
      </c>
      <c r="I99" s="45" t="s">
        <v>1731</v>
      </c>
      <c r="J99" s="45" t="s">
        <v>45</v>
      </c>
      <c r="K99" s="83">
        <v>1</v>
      </c>
    </row>
    <row r="100" spans="1:11" ht="42">
      <c r="A100" s="82">
        <v>20</v>
      </c>
      <c r="B100" s="46" t="s">
        <v>1506</v>
      </c>
      <c r="C100" s="85" t="s">
        <v>1169</v>
      </c>
      <c r="D100" s="138">
        <v>94000</v>
      </c>
      <c r="E100" s="19" t="s">
        <v>39</v>
      </c>
      <c r="F100" s="19" t="s">
        <v>1596</v>
      </c>
      <c r="G100" s="45" t="s">
        <v>28</v>
      </c>
      <c r="H100" s="45" t="s">
        <v>1167</v>
      </c>
      <c r="I100" s="45" t="s">
        <v>1731</v>
      </c>
      <c r="J100" s="45" t="s">
        <v>45</v>
      </c>
      <c r="K100" s="83">
        <v>1</v>
      </c>
    </row>
    <row r="101" spans="1:11" ht="21">
      <c r="A101" s="82">
        <v>21</v>
      </c>
      <c r="B101" s="124" t="s">
        <v>1182</v>
      </c>
      <c r="C101" s="85" t="s">
        <v>1183</v>
      </c>
      <c r="D101" s="138">
        <v>102000</v>
      </c>
      <c r="E101" s="19" t="s">
        <v>39</v>
      </c>
      <c r="F101" s="19" t="s">
        <v>1596</v>
      </c>
      <c r="G101" s="45" t="s">
        <v>28</v>
      </c>
      <c r="H101" s="45" t="s">
        <v>1148</v>
      </c>
      <c r="I101" s="45" t="s">
        <v>1731</v>
      </c>
      <c r="J101" s="45" t="s">
        <v>45</v>
      </c>
      <c r="K101" s="83">
        <v>1</v>
      </c>
    </row>
    <row r="102" spans="1:11" ht="21">
      <c r="A102" s="82">
        <v>23</v>
      </c>
      <c r="B102" s="124" t="s">
        <v>1237</v>
      </c>
      <c r="C102" s="85" t="s">
        <v>1238</v>
      </c>
      <c r="D102" s="143">
        <v>106500</v>
      </c>
      <c r="E102" s="19" t="s">
        <v>39</v>
      </c>
      <c r="F102" s="19" t="s">
        <v>1596</v>
      </c>
      <c r="G102" s="45" t="s">
        <v>28</v>
      </c>
      <c r="H102" s="49"/>
      <c r="I102" s="45" t="s">
        <v>1731</v>
      </c>
      <c r="J102" s="45" t="s">
        <v>45</v>
      </c>
      <c r="K102" s="83">
        <v>1</v>
      </c>
    </row>
    <row r="103" spans="1:11" ht="21">
      <c r="A103" s="82">
        <v>26</v>
      </c>
      <c r="B103" s="124" t="s">
        <v>1242</v>
      </c>
      <c r="C103" s="85" t="s">
        <v>1243</v>
      </c>
      <c r="D103" s="48">
        <v>120000</v>
      </c>
      <c r="E103" s="19" t="s">
        <v>39</v>
      </c>
      <c r="F103" s="19" t="s">
        <v>1596</v>
      </c>
      <c r="G103" s="45" t="s">
        <v>28</v>
      </c>
      <c r="H103" s="49"/>
      <c r="I103" s="45" t="s">
        <v>1731</v>
      </c>
      <c r="J103" s="45" t="s">
        <v>45</v>
      </c>
      <c r="K103" s="83">
        <v>1</v>
      </c>
    </row>
    <row r="104" spans="1:11" ht="21">
      <c r="A104" s="82">
        <v>27</v>
      </c>
      <c r="B104" s="124" t="s">
        <v>1220</v>
      </c>
      <c r="C104" s="85" t="s">
        <v>1221</v>
      </c>
      <c r="D104" s="138">
        <v>120000</v>
      </c>
      <c r="E104" s="19" t="s">
        <v>39</v>
      </c>
      <c r="F104" s="19" t="s">
        <v>1596</v>
      </c>
      <c r="G104" s="45" t="s">
        <v>28</v>
      </c>
      <c r="H104" s="49"/>
      <c r="I104" s="45" t="s">
        <v>1731</v>
      </c>
      <c r="J104" s="45" t="s">
        <v>45</v>
      </c>
      <c r="K104" s="83">
        <v>1</v>
      </c>
    </row>
    <row r="105" spans="1:11" ht="21">
      <c r="A105" s="82">
        <v>28</v>
      </c>
      <c r="B105" s="124" t="s">
        <v>1212</v>
      </c>
      <c r="C105" s="85" t="s">
        <v>1213</v>
      </c>
      <c r="D105" s="138">
        <v>120000</v>
      </c>
      <c r="E105" s="19" t="s">
        <v>39</v>
      </c>
      <c r="F105" s="19" t="s">
        <v>1596</v>
      </c>
      <c r="G105" s="45" t="s">
        <v>28</v>
      </c>
      <c r="H105" s="49"/>
      <c r="I105" s="45" t="s">
        <v>1731</v>
      </c>
      <c r="J105" s="45" t="s">
        <v>45</v>
      </c>
      <c r="K105" s="83">
        <v>1</v>
      </c>
    </row>
    <row r="106" spans="1:11" ht="21">
      <c r="A106" s="82">
        <v>30</v>
      </c>
      <c r="B106" s="124" t="s">
        <v>1180</v>
      </c>
      <c r="C106" s="85" t="s">
        <v>1181</v>
      </c>
      <c r="D106" s="138">
        <v>144000</v>
      </c>
      <c r="E106" s="19" t="s">
        <v>39</v>
      </c>
      <c r="F106" s="19" t="s">
        <v>1596</v>
      </c>
      <c r="G106" s="45" t="s">
        <v>28</v>
      </c>
      <c r="H106" s="45" t="s">
        <v>1148</v>
      </c>
      <c r="I106" s="45" t="s">
        <v>1731</v>
      </c>
      <c r="J106" s="45" t="s">
        <v>45</v>
      </c>
      <c r="K106" s="83">
        <v>1</v>
      </c>
    </row>
    <row r="107" spans="1:11" ht="21">
      <c r="A107" s="82">
        <v>31</v>
      </c>
      <c r="B107" s="124" t="s">
        <v>1214</v>
      </c>
      <c r="C107" s="85" t="s">
        <v>1215</v>
      </c>
      <c r="D107" s="138">
        <v>155000</v>
      </c>
      <c r="E107" s="19" t="s">
        <v>39</v>
      </c>
      <c r="F107" s="19" t="s">
        <v>1596</v>
      </c>
      <c r="G107" s="45" t="s">
        <v>28</v>
      </c>
      <c r="H107" s="49"/>
      <c r="I107" s="45" t="s">
        <v>1731</v>
      </c>
      <c r="J107" s="45" t="s">
        <v>45</v>
      </c>
      <c r="K107" s="83">
        <v>1</v>
      </c>
    </row>
    <row r="108" spans="1:11" ht="21">
      <c r="A108" s="82">
        <v>32</v>
      </c>
      <c r="B108" s="127" t="s">
        <v>1216</v>
      </c>
      <c r="C108" s="94" t="s">
        <v>1217</v>
      </c>
      <c r="D108" s="138">
        <v>155000</v>
      </c>
      <c r="E108" s="19" t="s">
        <v>39</v>
      </c>
      <c r="F108" s="19" t="s">
        <v>1596</v>
      </c>
      <c r="G108" s="45" t="s">
        <v>28</v>
      </c>
      <c r="H108" s="49"/>
      <c r="I108" s="45" t="s">
        <v>1731</v>
      </c>
      <c r="J108" s="95" t="s">
        <v>45</v>
      </c>
      <c r="K108" s="83">
        <v>1</v>
      </c>
    </row>
    <row r="109" spans="1:11" ht="21">
      <c r="A109" s="82">
        <v>34</v>
      </c>
      <c r="B109" s="126" t="s">
        <v>1324</v>
      </c>
      <c r="C109" s="87" t="s">
        <v>1445</v>
      </c>
      <c r="D109" s="140">
        <v>60000</v>
      </c>
      <c r="E109" s="19" t="s">
        <v>1302</v>
      </c>
      <c r="F109" s="19" t="s">
        <v>1596</v>
      </c>
      <c r="G109" s="45" t="s">
        <v>28</v>
      </c>
      <c r="H109" s="5"/>
      <c r="I109" s="45" t="s">
        <v>1731</v>
      </c>
      <c r="J109" s="126" t="s">
        <v>45</v>
      </c>
      <c r="K109" s="125">
        <v>2</v>
      </c>
    </row>
    <row r="110" spans="1:11" ht="63">
      <c r="A110" s="82">
        <v>35</v>
      </c>
      <c r="B110" s="126" t="s">
        <v>1353</v>
      </c>
      <c r="C110" s="87" t="s">
        <v>1490</v>
      </c>
      <c r="D110" s="140">
        <v>60000</v>
      </c>
      <c r="E110" s="19" t="s">
        <v>1302</v>
      </c>
      <c r="F110" s="19" t="s">
        <v>1596</v>
      </c>
      <c r="G110" s="45" t="s">
        <v>28</v>
      </c>
      <c r="H110" s="5"/>
      <c r="I110" s="45" t="s">
        <v>1731</v>
      </c>
      <c r="J110" s="126" t="s">
        <v>45</v>
      </c>
      <c r="K110" s="125">
        <v>2</v>
      </c>
    </row>
    <row r="111" spans="1:11" ht="42">
      <c r="A111" s="82">
        <v>37</v>
      </c>
      <c r="B111" s="126" t="s">
        <v>1326</v>
      </c>
      <c r="C111" s="87" t="s">
        <v>1425</v>
      </c>
      <c r="D111" s="140">
        <v>60000</v>
      </c>
      <c r="E111" s="19" t="s">
        <v>1302</v>
      </c>
      <c r="F111" s="19" t="s">
        <v>1596</v>
      </c>
      <c r="G111" s="45" t="s">
        <v>28</v>
      </c>
      <c r="H111" s="5"/>
      <c r="I111" s="45" t="s">
        <v>1731</v>
      </c>
      <c r="J111" s="126" t="s">
        <v>45</v>
      </c>
      <c r="K111" s="125">
        <v>2</v>
      </c>
    </row>
    <row r="112" spans="1:11" ht="42">
      <c r="A112" s="82">
        <v>38</v>
      </c>
      <c r="B112" s="126" t="s">
        <v>1327</v>
      </c>
      <c r="C112" s="87" t="s">
        <v>1421</v>
      </c>
      <c r="D112" s="140">
        <v>60000</v>
      </c>
      <c r="E112" s="19" t="s">
        <v>1302</v>
      </c>
      <c r="F112" s="19" t="s">
        <v>1596</v>
      </c>
      <c r="G112" s="45" t="s">
        <v>28</v>
      </c>
      <c r="H112" s="5"/>
      <c r="I112" s="45" t="s">
        <v>1731</v>
      </c>
      <c r="J112" s="126" t="s">
        <v>45</v>
      </c>
      <c r="K112" s="125">
        <v>2</v>
      </c>
    </row>
    <row r="113" spans="1:11" ht="42">
      <c r="A113" s="82">
        <v>41</v>
      </c>
      <c r="B113" s="126" t="s">
        <v>1354</v>
      </c>
      <c r="C113" s="87" t="s">
        <v>1422</v>
      </c>
      <c r="D113" s="140">
        <v>60000</v>
      </c>
      <c r="E113" s="19" t="s">
        <v>1302</v>
      </c>
      <c r="F113" s="19" t="s">
        <v>1596</v>
      </c>
      <c r="G113" s="45" t="s">
        <v>28</v>
      </c>
      <c r="H113" s="5"/>
      <c r="I113" s="45" t="s">
        <v>1731</v>
      </c>
      <c r="J113" s="126" t="s">
        <v>45</v>
      </c>
      <c r="K113" s="125">
        <v>2</v>
      </c>
    </row>
    <row r="114" spans="1:11" ht="21">
      <c r="A114" s="82">
        <v>42</v>
      </c>
      <c r="B114" s="218" t="s">
        <v>1586</v>
      </c>
      <c r="C114" s="222" t="s">
        <v>1431</v>
      </c>
      <c r="D114" s="223">
        <v>60000</v>
      </c>
      <c r="E114" s="19" t="s">
        <v>1302</v>
      </c>
      <c r="F114" s="19" t="s">
        <v>1596</v>
      </c>
      <c r="G114" s="45" t="s">
        <v>28</v>
      </c>
      <c r="H114" s="5"/>
      <c r="I114" s="45" t="s">
        <v>1731</v>
      </c>
      <c r="J114" s="218" t="s">
        <v>45</v>
      </c>
      <c r="K114" s="125">
        <v>2</v>
      </c>
    </row>
    <row r="115" spans="1:11" ht="42">
      <c r="A115" s="82">
        <v>43</v>
      </c>
      <c r="B115" s="126" t="s">
        <v>1330</v>
      </c>
      <c r="C115" s="87" t="s">
        <v>1492</v>
      </c>
      <c r="D115" s="140">
        <v>60000</v>
      </c>
      <c r="E115" s="19" t="s">
        <v>1302</v>
      </c>
      <c r="F115" s="19" t="s">
        <v>1596</v>
      </c>
      <c r="G115" s="45" t="s">
        <v>28</v>
      </c>
      <c r="H115" s="5"/>
      <c r="I115" s="45" t="s">
        <v>1731</v>
      </c>
      <c r="J115" s="126" t="s">
        <v>45</v>
      </c>
      <c r="K115" s="125">
        <v>2</v>
      </c>
    </row>
    <row r="116" spans="1:11" ht="63">
      <c r="A116" s="82">
        <v>46</v>
      </c>
      <c r="B116" s="126" t="s">
        <v>1331</v>
      </c>
      <c r="C116" s="87" t="s">
        <v>1440</v>
      </c>
      <c r="D116" s="140">
        <v>60000</v>
      </c>
      <c r="E116" s="19" t="s">
        <v>1302</v>
      </c>
      <c r="F116" s="19" t="s">
        <v>1596</v>
      </c>
      <c r="G116" s="45" t="s">
        <v>28</v>
      </c>
      <c r="H116" s="5"/>
      <c r="I116" s="45" t="s">
        <v>1731</v>
      </c>
      <c r="J116" s="126" t="s">
        <v>45</v>
      </c>
      <c r="K116" s="125">
        <v>2</v>
      </c>
    </row>
    <row r="117" spans="1:11" ht="63">
      <c r="A117" s="82">
        <v>47</v>
      </c>
      <c r="B117" s="126" t="s">
        <v>1332</v>
      </c>
      <c r="C117" s="87" t="s">
        <v>1423</v>
      </c>
      <c r="D117" s="140">
        <v>60000</v>
      </c>
      <c r="E117" s="19" t="s">
        <v>1302</v>
      </c>
      <c r="F117" s="19" t="s">
        <v>1596</v>
      </c>
      <c r="G117" s="45" t="s">
        <v>28</v>
      </c>
      <c r="H117" s="5"/>
      <c r="I117" s="45" t="s">
        <v>1731</v>
      </c>
      <c r="J117" s="126" t="s">
        <v>45</v>
      </c>
      <c r="K117" s="125">
        <v>2</v>
      </c>
    </row>
    <row r="118" spans="1:11" ht="21">
      <c r="A118" s="82">
        <v>48</v>
      </c>
      <c r="B118" s="218" t="s">
        <v>1333</v>
      </c>
      <c r="C118" s="222" t="s">
        <v>1449</v>
      </c>
      <c r="D118" s="223">
        <v>60000</v>
      </c>
      <c r="E118" s="19" t="s">
        <v>1302</v>
      </c>
      <c r="F118" s="19" t="s">
        <v>1596</v>
      </c>
      <c r="G118" s="45" t="s">
        <v>28</v>
      </c>
      <c r="H118" s="5"/>
      <c r="I118" s="45" t="s">
        <v>1731</v>
      </c>
      <c r="J118" s="218" t="s">
        <v>45</v>
      </c>
      <c r="K118" s="125">
        <v>2</v>
      </c>
    </row>
    <row r="119" spans="1:11" ht="42">
      <c r="A119" s="82">
        <v>50</v>
      </c>
      <c r="B119" s="126" t="s">
        <v>1513</v>
      </c>
      <c r="C119" s="87" t="s">
        <v>1415</v>
      </c>
      <c r="D119" s="140">
        <v>60000</v>
      </c>
      <c r="E119" s="19" t="s">
        <v>1302</v>
      </c>
      <c r="F119" s="19" t="s">
        <v>1596</v>
      </c>
      <c r="G119" s="45" t="s">
        <v>28</v>
      </c>
      <c r="H119" s="5"/>
      <c r="I119" s="45" t="s">
        <v>1731</v>
      </c>
      <c r="J119" s="126" t="s">
        <v>45</v>
      </c>
      <c r="K119" s="125">
        <v>2</v>
      </c>
    </row>
    <row r="120" spans="1:11" ht="42">
      <c r="A120" s="82">
        <v>51</v>
      </c>
      <c r="B120" s="126" t="s">
        <v>1334</v>
      </c>
      <c r="C120" s="87" t="s">
        <v>1494</v>
      </c>
      <c r="D120" s="140">
        <v>60000</v>
      </c>
      <c r="E120" s="19" t="s">
        <v>1302</v>
      </c>
      <c r="F120" s="19" t="s">
        <v>1596</v>
      </c>
      <c r="G120" s="45" t="s">
        <v>28</v>
      </c>
      <c r="H120" s="5"/>
      <c r="I120" s="45" t="s">
        <v>1731</v>
      </c>
      <c r="J120" s="126" t="s">
        <v>45</v>
      </c>
      <c r="K120" s="125">
        <v>2</v>
      </c>
    </row>
    <row r="121" spans="1:11" ht="63">
      <c r="A121" s="82">
        <v>55</v>
      </c>
      <c r="B121" s="126" t="s">
        <v>1355</v>
      </c>
      <c r="C121" s="87" t="s">
        <v>1495</v>
      </c>
      <c r="D121" s="140">
        <v>150000</v>
      </c>
      <c r="E121" s="19" t="s">
        <v>1357</v>
      </c>
      <c r="F121" s="19" t="s">
        <v>1597</v>
      </c>
      <c r="G121" s="45" t="s">
        <v>28</v>
      </c>
      <c r="H121" s="5"/>
      <c r="I121" s="45" t="s">
        <v>1731</v>
      </c>
      <c r="J121" s="126" t="s">
        <v>45</v>
      </c>
      <c r="K121" s="125">
        <v>2</v>
      </c>
    </row>
    <row r="122" spans="1:11" ht="21">
      <c r="A122" s="82">
        <v>56</v>
      </c>
      <c r="B122" s="126" t="s">
        <v>1362</v>
      </c>
      <c r="C122" s="87" t="s">
        <v>1181</v>
      </c>
      <c r="D122" s="140">
        <v>1991550</v>
      </c>
      <c r="E122" s="19" t="s">
        <v>1363</v>
      </c>
      <c r="F122" s="19" t="s">
        <v>1597</v>
      </c>
      <c r="G122" s="45" t="s">
        <v>28</v>
      </c>
      <c r="H122" s="5"/>
      <c r="I122" s="45" t="s">
        <v>1731</v>
      </c>
      <c r="J122" s="126" t="s">
        <v>45</v>
      </c>
      <c r="K122" s="125">
        <v>2</v>
      </c>
    </row>
    <row r="123" spans="1:11" ht="21">
      <c r="A123" s="82">
        <v>3</v>
      </c>
      <c r="B123" s="46" t="s">
        <v>1196</v>
      </c>
      <c r="C123" s="85" t="s">
        <v>1197</v>
      </c>
      <c r="D123" s="138">
        <v>76400</v>
      </c>
      <c r="E123" s="19" t="s">
        <v>39</v>
      </c>
      <c r="F123" s="19" t="s">
        <v>1596</v>
      </c>
      <c r="G123" s="45" t="s">
        <v>28</v>
      </c>
      <c r="H123" s="45" t="s">
        <v>1167</v>
      </c>
      <c r="I123" s="45" t="s">
        <v>1731</v>
      </c>
      <c r="J123" s="45" t="s">
        <v>46</v>
      </c>
      <c r="K123" s="83">
        <v>1</v>
      </c>
    </row>
    <row r="124" spans="1:11" ht="21">
      <c r="A124" s="82">
        <v>9</v>
      </c>
      <c r="B124" s="126" t="s">
        <v>1345</v>
      </c>
      <c r="C124" s="87" t="s">
        <v>1497</v>
      </c>
      <c r="D124" s="140">
        <v>55000</v>
      </c>
      <c r="E124" s="19" t="s">
        <v>1302</v>
      </c>
      <c r="F124" s="19" t="s">
        <v>1596</v>
      </c>
      <c r="G124" s="45" t="s">
        <v>28</v>
      </c>
      <c r="H124" s="5"/>
      <c r="I124" s="45" t="s">
        <v>1731</v>
      </c>
      <c r="J124" s="126" t="s">
        <v>46</v>
      </c>
      <c r="K124" s="125">
        <v>2</v>
      </c>
    </row>
    <row r="125" spans="1:11" ht="42">
      <c r="A125" s="82">
        <v>11</v>
      </c>
      <c r="B125" s="126" t="s">
        <v>1343</v>
      </c>
      <c r="C125" s="87" t="s">
        <v>1496</v>
      </c>
      <c r="D125" s="140">
        <v>60000</v>
      </c>
      <c r="E125" s="19" t="s">
        <v>1302</v>
      </c>
      <c r="F125" s="19" t="s">
        <v>1596</v>
      </c>
      <c r="G125" s="45" t="s">
        <v>28</v>
      </c>
      <c r="H125" s="5"/>
      <c r="I125" s="45" t="s">
        <v>1731</v>
      </c>
      <c r="J125" s="126" t="s">
        <v>46</v>
      </c>
      <c r="K125" s="125">
        <v>2</v>
      </c>
    </row>
    <row r="126" spans="1:11" ht="42">
      <c r="A126" s="82">
        <v>17</v>
      </c>
      <c r="B126" s="126" t="s">
        <v>1665</v>
      </c>
      <c r="C126" s="87" t="s">
        <v>1666</v>
      </c>
      <c r="D126" s="140">
        <v>20000</v>
      </c>
      <c r="E126" s="19" t="s">
        <v>1648</v>
      </c>
      <c r="F126" s="19" t="s">
        <v>1648</v>
      </c>
      <c r="G126" s="45" t="s">
        <v>28</v>
      </c>
      <c r="H126" s="45"/>
      <c r="I126" s="45" t="s">
        <v>1731</v>
      </c>
      <c r="J126" s="19" t="s">
        <v>1734</v>
      </c>
      <c r="K126" s="125">
        <v>3</v>
      </c>
    </row>
    <row r="127" spans="1:11" ht="21">
      <c r="A127" s="82">
        <v>18</v>
      </c>
      <c r="B127" s="126" t="s">
        <v>1671</v>
      </c>
      <c r="C127" s="87" t="s">
        <v>1672</v>
      </c>
      <c r="D127" s="140">
        <v>20000</v>
      </c>
      <c r="E127" s="19" t="s">
        <v>1648</v>
      </c>
      <c r="F127" s="19" t="s">
        <v>1648</v>
      </c>
      <c r="G127" s="45" t="s">
        <v>28</v>
      </c>
      <c r="H127" s="104"/>
      <c r="I127" s="45" t="s">
        <v>1731</v>
      </c>
      <c r="J127" s="19" t="s">
        <v>1734</v>
      </c>
      <c r="K127" s="125">
        <v>3</v>
      </c>
    </row>
    <row r="128" spans="1:11" ht="42">
      <c r="A128" s="82">
        <v>19</v>
      </c>
      <c r="B128" s="126" t="s">
        <v>1678</v>
      </c>
      <c r="C128" s="87" t="s">
        <v>1679</v>
      </c>
      <c r="D128" s="140">
        <v>20000</v>
      </c>
      <c r="E128" s="19" t="s">
        <v>1648</v>
      </c>
      <c r="F128" s="19" t="s">
        <v>1648</v>
      </c>
      <c r="G128" s="45" t="s">
        <v>28</v>
      </c>
      <c r="H128" s="104"/>
      <c r="I128" s="45" t="s">
        <v>1731</v>
      </c>
      <c r="J128" s="19" t="s">
        <v>1734</v>
      </c>
      <c r="K128" s="125">
        <v>3</v>
      </c>
    </row>
    <row r="129" spans="1:11" ht="42">
      <c r="A129" s="82">
        <v>33</v>
      </c>
      <c r="B129" s="126" t="s">
        <v>1719</v>
      </c>
      <c r="C129" s="87" t="s">
        <v>1720</v>
      </c>
      <c r="D129" s="140">
        <v>20000</v>
      </c>
      <c r="E129" s="19" t="s">
        <v>1648</v>
      </c>
      <c r="F129" s="19" t="s">
        <v>1648</v>
      </c>
      <c r="G129" s="45" t="s">
        <v>28</v>
      </c>
      <c r="H129" s="104"/>
      <c r="I129" s="45" t="s">
        <v>1731</v>
      </c>
      <c r="J129" s="19" t="s">
        <v>1734</v>
      </c>
      <c r="K129" s="125">
        <v>3</v>
      </c>
    </row>
    <row r="130" spans="1:11" ht="21">
      <c r="A130" s="82">
        <v>36</v>
      </c>
      <c r="B130" s="126" t="s">
        <v>1714</v>
      </c>
      <c r="C130" s="87" t="s">
        <v>1715</v>
      </c>
      <c r="D130" s="140">
        <v>20000</v>
      </c>
      <c r="E130" s="19" t="s">
        <v>1648</v>
      </c>
      <c r="F130" s="19" t="s">
        <v>1648</v>
      </c>
      <c r="G130" s="45" t="s">
        <v>28</v>
      </c>
      <c r="H130" s="104"/>
      <c r="I130" s="45" t="s">
        <v>1731</v>
      </c>
      <c r="J130" s="19" t="s">
        <v>1734</v>
      </c>
      <c r="K130" s="125">
        <v>3</v>
      </c>
    </row>
    <row r="131" spans="1:11" ht="42">
      <c r="A131" s="82">
        <v>3</v>
      </c>
      <c r="B131" s="124" t="s">
        <v>1226</v>
      </c>
      <c r="C131" s="85" t="s">
        <v>1227</v>
      </c>
      <c r="D131" s="48">
        <v>93600</v>
      </c>
      <c r="E131" s="19" t="s">
        <v>39</v>
      </c>
      <c r="F131" s="19" t="s">
        <v>1596</v>
      </c>
      <c r="G131" s="45" t="s">
        <v>27</v>
      </c>
      <c r="H131" s="49"/>
      <c r="I131" s="45" t="s">
        <v>1731</v>
      </c>
      <c r="J131" s="45" t="s">
        <v>40</v>
      </c>
      <c r="K131" s="83">
        <v>1</v>
      </c>
    </row>
    <row r="132" spans="1:11" ht="21">
      <c r="A132" s="82">
        <v>4</v>
      </c>
      <c r="B132" s="124" t="s">
        <v>1645</v>
      </c>
      <c r="C132" s="85" t="s">
        <v>1222</v>
      </c>
      <c r="D132" s="139">
        <v>108000</v>
      </c>
      <c r="E132" s="19" t="s">
        <v>39</v>
      </c>
      <c r="F132" s="19" t="s">
        <v>1596</v>
      </c>
      <c r="G132" s="45" t="s">
        <v>27</v>
      </c>
      <c r="H132" s="49"/>
      <c r="I132" s="45" t="s">
        <v>1731</v>
      </c>
      <c r="J132" s="45" t="s">
        <v>40</v>
      </c>
      <c r="K132" s="83">
        <v>1</v>
      </c>
    </row>
    <row r="133" spans="1:11" ht="21">
      <c r="A133" s="82">
        <v>5</v>
      </c>
      <c r="B133" s="124" t="s">
        <v>1224</v>
      </c>
      <c r="C133" s="85" t="s">
        <v>1225</v>
      </c>
      <c r="D133" s="48">
        <v>111000</v>
      </c>
      <c r="E133" s="19" t="s">
        <v>39</v>
      </c>
      <c r="F133" s="19" t="s">
        <v>1596</v>
      </c>
      <c r="G133" s="45" t="s">
        <v>27</v>
      </c>
      <c r="H133" s="49"/>
      <c r="I133" s="45" t="s">
        <v>1731</v>
      </c>
      <c r="J133" s="45" t="s">
        <v>40</v>
      </c>
      <c r="K133" s="83">
        <v>1</v>
      </c>
    </row>
    <row r="134" spans="1:11" ht="21">
      <c r="A134" s="82">
        <v>1</v>
      </c>
      <c r="B134" s="92" t="s">
        <v>1391</v>
      </c>
      <c r="C134" s="91" t="s">
        <v>1152</v>
      </c>
      <c r="D134" s="142">
        <v>50000</v>
      </c>
      <c r="E134" s="19" t="s">
        <v>1393</v>
      </c>
      <c r="F134" s="19" t="s">
        <v>1597</v>
      </c>
      <c r="G134" s="45" t="s">
        <v>27</v>
      </c>
      <c r="H134" s="49"/>
      <c r="I134" s="45" t="s">
        <v>1731</v>
      </c>
      <c r="J134" s="45" t="s">
        <v>41</v>
      </c>
      <c r="K134" s="125">
        <v>2</v>
      </c>
    </row>
    <row r="135" spans="1:11" ht="21">
      <c r="A135" s="82">
        <v>2</v>
      </c>
      <c r="B135" s="124" t="s">
        <v>1151</v>
      </c>
      <c r="C135" s="85" t="s">
        <v>1152</v>
      </c>
      <c r="D135" s="138">
        <v>101500</v>
      </c>
      <c r="E135" s="19" t="s">
        <v>39</v>
      </c>
      <c r="F135" s="19" t="s">
        <v>1596</v>
      </c>
      <c r="G135" s="45" t="s">
        <v>27</v>
      </c>
      <c r="H135" s="45" t="s">
        <v>1148</v>
      </c>
      <c r="I135" s="45" t="s">
        <v>1731</v>
      </c>
      <c r="J135" s="45" t="s">
        <v>41</v>
      </c>
      <c r="K135" s="83">
        <v>1</v>
      </c>
    </row>
    <row r="136" spans="1:11" ht="21">
      <c r="A136" s="82">
        <v>3</v>
      </c>
      <c r="B136" s="126" t="s">
        <v>1458</v>
      </c>
      <c r="C136" s="87" t="s">
        <v>1398</v>
      </c>
      <c r="D136" s="140">
        <v>38000</v>
      </c>
      <c r="E136" s="19" t="s">
        <v>1302</v>
      </c>
      <c r="F136" s="19" t="s">
        <v>1596</v>
      </c>
      <c r="G136" s="45" t="s">
        <v>27</v>
      </c>
      <c r="H136" s="5"/>
      <c r="I136" s="45" t="s">
        <v>1731</v>
      </c>
      <c r="J136" s="126" t="s">
        <v>41</v>
      </c>
      <c r="K136" s="125">
        <v>2</v>
      </c>
    </row>
    <row r="137" spans="1:11" ht="42">
      <c r="A137" s="82">
        <v>4</v>
      </c>
      <c r="B137" s="126" t="s">
        <v>1346</v>
      </c>
      <c r="C137" s="87" t="s">
        <v>1401</v>
      </c>
      <c r="D137" s="140">
        <v>38000</v>
      </c>
      <c r="E137" s="19" t="s">
        <v>1302</v>
      </c>
      <c r="F137" s="19" t="s">
        <v>1596</v>
      </c>
      <c r="G137" s="45" t="s">
        <v>27</v>
      </c>
      <c r="H137" s="5"/>
      <c r="I137" s="45" t="s">
        <v>1731</v>
      </c>
      <c r="J137" s="126" t="s">
        <v>41</v>
      </c>
      <c r="K137" s="125">
        <v>2</v>
      </c>
    </row>
    <row r="138" spans="1:11" ht="42">
      <c r="A138" s="82">
        <v>5</v>
      </c>
      <c r="B138" s="126" t="s">
        <v>1347</v>
      </c>
      <c r="C138" s="87" t="s">
        <v>1419</v>
      </c>
      <c r="D138" s="140">
        <v>38000</v>
      </c>
      <c r="E138" s="19" t="s">
        <v>1302</v>
      </c>
      <c r="F138" s="19" t="s">
        <v>1596</v>
      </c>
      <c r="G138" s="45" t="s">
        <v>27</v>
      </c>
      <c r="H138" s="5"/>
      <c r="I138" s="45" t="s">
        <v>1731</v>
      </c>
      <c r="J138" s="126" t="s">
        <v>41</v>
      </c>
      <c r="K138" s="125">
        <v>2</v>
      </c>
    </row>
    <row r="139" spans="1:11" ht="42">
      <c r="A139" s="82">
        <v>6</v>
      </c>
      <c r="B139" s="126" t="s">
        <v>1348</v>
      </c>
      <c r="C139" s="87" t="s">
        <v>1405</v>
      </c>
      <c r="D139" s="140">
        <v>38000</v>
      </c>
      <c r="E139" s="19" t="s">
        <v>1302</v>
      </c>
      <c r="F139" s="19" t="s">
        <v>1596</v>
      </c>
      <c r="G139" s="45" t="s">
        <v>27</v>
      </c>
      <c r="H139" s="5"/>
      <c r="I139" s="45" t="s">
        <v>1731</v>
      </c>
      <c r="J139" s="126" t="s">
        <v>41</v>
      </c>
      <c r="K139" s="125">
        <v>2</v>
      </c>
    </row>
    <row r="140" spans="1:11" ht="42">
      <c r="A140" s="82">
        <v>7</v>
      </c>
      <c r="B140" s="126" t="s">
        <v>1350</v>
      </c>
      <c r="C140" s="87" t="s">
        <v>1433</v>
      </c>
      <c r="D140" s="140">
        <v>38000</v>
      </c>
      <c r="E140" s="19" t="s">
        <v>1302</v>
      </c>
      <c r="F140" s="19" t="s">
        <v>1596</v>
      </c>
      <c r="G140" s="45" t="s">
        <v>27</v>
      </c>
      <c r="H140" s="5"/>
      <c r="I140" s="45" t="s">
        <v>1731</v>
      </c>
      <c r="J140" s="126" t="s">
        <v>41</v>
      </c>
      <c r="K140" s="125">
        <v>2</v>
      </c>
    </row>
    <row r="141" spans="1:11" ht="21">
      <c r="A141" s="82">
        <v>10</v>
      </c>
      <c r="B141" s="126" t="s">
        <v>1352</v>
      </c>
      <c r="C141" s="87" t="s">
        <v>1368</v>
      </c>
      <c r="D141" s="140">
        <v>38000</v>
      </c>
      <c r="E141" s="19" t="s">
        <v>1302</v>
      </c>
      <c r="F141" s="19" t="s">
        <v>1596</v>
      </c>
      <c r="G141" s="45" t="s">
        <v>27</v>
      </c>
      <c r="H141" s="5"/>
      <c r="I141" s="45" t="s">
        <v>1731</v>
      </c>
      <c r="J141" s="126" t="s">
        <v>41</v>
      </c>
      <c r="K141" s="125">
        <v>2</v>
      </c>
    </row>
    <row r="142" spans="1:11" ht="21">
      <c r="A142" s="82">
        <v>1</v>
      </c>
      <c r="B142" s="92" t="s">
        <v>1389</v>
      </c>
      <c r="C142" s="19" t="s">
        <v>1396</v>
      </c>
      <c r="D142" s="142">
        <v>48000</v>
      </c>
      <c r="E142" s="19" t="s">
        <v>1393</v>
      </c>
      <c r="F142" s="19" t="s">
        <v>1597</v>
      </c>
      <c r="G142" s="45" t="s">
        <v>27</v>
      </c>
      <c r="H142" s="49"/>
      <c r="I142" s="45" t="s">
        <v>1731</v>
      </c>
      <c r="J142" s="45" t="s">
        <v>42</v>
      </c>
      <c r="K142" s="125">
        <v>2</v>
      </c>
    </row>
    <row r="143" spans="1:11" ht="42">
      <c r="A143" s="82">
        <v>2</v>
      </c>
      <c r="B143" s="92" t="s">
        <v>1499</v>
      </c>
      <c r="C143" s="91" t="s">
        <v>1399</v>
      </c>
      <c r="D143" s="142">
        <v>48000</v>
      </c>
      <c r="E143" s="19" t="s">
        <v>1393</v>
      </c>
      <c r="F143" s="19" t="s">
        <v>1597</v>
      </c>
      <c r="G143" s="45" t="s">
        <v>27</v>
      </c>
      <c r="H143" s="49"/>
      <c r="I143" s="45" t="s">
        <v>1731</v>
      </c>
      <c r="J143" s="45" t="s">
        <v>42</v>
      </c>
      <c r="K143" s="125">
        <v>2</v>
      </c>
    </row>
    <row r="144" spans="1:11" ht="21">
      <c r="A144" s="82">
        <v>3</v>
      </c>
      <c r="B144" s="91" t="s">
        <v>1745</v>
      </c>
      <c r="C144" s="19" t="s">
        <v>1154</v>
      </c>
      <c r="D144" s="142">
        <v>48000</v>
      </c>
      <c r="E144" s="19" t="s">
        <v>1393</v>
      </c>
      <c r="F144" s="19" t="s">
        <v>1597</v>
      </c>
      <c r="G144" s="45" t="s">
        <v>27</v>
      </c>
      <c r="H144" s="49"/>
      <c r="I144" s="45" t="s">
        <v>1731</v>
      </c>
      <c r="J144" s="45" t="s">
        <v>42</v>
      </c>
      <c r="K144" s="125">
        <v>2</v>
      </c>
    </row>
    <row r="145" spans="1:11" ht="21">
      <c r="A145" s="82">
        <v>4</v>
      </c>
      <c r="B145" s="91" t="s">
        <v>1390</v>
      </c>
      <c r="C145" s="19" t="s">
        <v>1154</v>
      </c>
      <c r="D145" s="142">
        <v>48000</v>
      </c>
      <c r="E145" s="19" t="s">
        <v>1393</v>
      </c>
      <c r="F145" s="19" t="s">
        <v>1597</v>
      </c>
      <c r="G145" s="45" t="s">
        <v>27</v>
      </c>
      <c r="H145" s="49"/>
      <c r="I145" s="45" t="s">
        <v>1731</v>
      </c>
      <c r="J145" s="45" t="s">
        <v>42</v>
      </c>
      <c r="K145" s="125">
        <v>2</v>
      </c>
    </row>
    <row r="146" spans="1:11" ht="42">
      <c r="A146" s="82">
        <v>5</v>
      </c>
      <c r="B146" s="92" t="s">
        <v>1392</v>
      </c>
      <c r="C146" s="91" t="s">
        <v>1406</v>
      </c>
      <c r="D146" s="142">
        <v>50000</v>
      </c>
      <c r="E146" s="19" t="s">
        <v>1393</v>
      </c>
      <c r="F146" s="19" t="s">
        <v>1597</v>
      </c>
      <c r="G146" s="45" t="s">
        <v>27</v>
      </c>
      <c r="H146" s="49"/>
      <c r="I146" s="45" t="s">
        <v>1731</v>
      </c>
      <c r="J146" s="45" t="s">
        <v>42</v>
      </c>
      <c r="K146" s="125">
        <v>2</v>
      </c>
    </row>
    <row r="147" spans="1:11" ht="21">
      <c r="A147" s="82">
        <v>6</v>
      </c>
      <c r="B147" s="92" t="s">
        <v>1388</v>
      </c>
      <c r="C147" s="92" t="s">
        <v>1461</v>
      </c>
      <c r="D147" s="142">
        <v>50000</v>
      </c>
      <c r="E147" s="19" t="s">
        <v>1393</v>
      </c>
      <c r="F147" s="19" t="s">
        <v>1597</v>
      </c>
      <c r="G147" s="45" t="s">
        <v>27</v>
      </c>
      <c r="H147" s="49"/>
      <c r="I147" s="45" t="s">
        <v>1731</v>
      </c>
      <c r="J147" s="45" t="s">
        <v>42</v>
      </c>
      <c r="K147" s="125">
        <v>2</v>
      </c>
    </row>
    <row r="148" spans="1:11" ht="21">
      <c r="A148" s="82">
        <v>1</v>
      </c>
      <c r="B148" s="92" t="s">
        <v>1377</v>
      </c>
      <c r="C148" s="91" t="s">
        <v>1436</v>
      </c>
      <c r="D148" s="142">
        <v>48000</v>
      </c>
      <c r="E148" s="19" t="s">
        <v>1393</v>
      </c>
      <c r="F148" s="19" t="s">
        <v>1597</v>
      </c>
      <c r="G148" s="45" t="s">
        <v>27</v>
      </c>
      <c r="H148" s="5"/>
      <c r="I148" s="45" t="s">
        <v>1731</v>
      </c>
      <c r="J148" s="126" t="s">
        <v>43</v>
      </c>
      <c r="K148" s="125">
        <v>2</v>
      </c>
    </row>
    <row r="149" spans="1:11" ht="21">
      <c r="A149" s="82">
        <v>2</v>
      </c>
      <c r="B149" s="92" t="s">
        <v>1382</v>
      </c>
      <c r="C149" s="91" t="s">
        <v>1426</v>
      </c>
      <c r="D149" s="142">
        <v>48000</v>
      </c>
      <c r="E149" s="19" t="s">
        <v>1393</v>
      </c>
      <c r="F149" s="19" t="s">
        <v>1597</v>
      </c>
      <c r="G149" s="45" t="s">
        <v>27</v>
      </c>
      <c r="H149" s="49"/>
      <c r="I149" s="45" t="s">
        <v>1731</v>
      </c>
      <c r="J149" s="45" t="s">
        <v>43</v>
      </c>
      <c r="K149" s="125">
        <v>2</v>
      </c>
    </row>
    <row r="150" spans="1:11" ht="21">
      <c r="A150" s="82">
        <v>3</v>
      </c>
      <c r="B150" s="92" t="s">
        <v>1379</v>
      </c>
      <c r="C150" s="19" t="s">
        <v>1447</v>
      </c>
      <c r="D150" s="142">
        <v>48000</v>
      </c>
      <c r="E150" s="19" t="s">
        <v>1393</v>
      </c>
      <c r="F150" s="19" t="s">
        <v>1597</v>
      </c>
      <c r="G150" s="45" t="s">
        <v>27</v>
      </c>
      <c r="H150" s="5"/>
      <c r="I150" s="45" t="s">
        <v>1731</v>
      </c>
      <c r="J150" s="126" t="s">
        <v>43</v>
      </c>
      <c r="K150" s="125">
        <v>2</v>
      </c>
    </row>
    <row r="151" spans="1:11" ht="21">
      <c r="A151" s="82">
        <v>4</v>
      </c>
      <c r="B151" s="92" t="s">
        <v>1381</v>
      </c>
      <c r="C151" s="91" t="s">
        <v>1173</v>
      </c>
      <c r="D151" s="142">
        <v>48000</v>
      </c>
      <c r="E151" s="19" t="s">
        <v>1393</v>
      </c>
      <c r="F151" s="19" t="s">
        <v>1597</v>
      </c>
      <c r="G151" s="45" t="s">
        <v>27</v>
      </c>
      <c r="H151" s="49"/>
      <c r="I151" s="45" t="s">
        <v>1731</v>
      </c>
      <c r="J151" s="126" t="s">
        <v>43</v>
      </c>
      <c r="K151" s="125">
        <v>2</v>
      </c>
    </row>
    <row r="152" spans="1:11" ht="42">
      <c r="A152" s="82">
        <v>7</v>
      </c>
      <c r="B152" s="124" t="s">
        <v>1435</v>
      </c>
      <c r="C152" s="85" t="s">
        <v>1232</v>
      </c>
      <c r="D152" s="143">
        <v>101500</v>
      </c>
      <c r="E152" s="19" t="s">
        <v>39</v>
      </c>
      <c r="F152" s="19" t="s">
        <v>1596</v>
      </c>
      <c r="G152" s="45" t="s">
        <v>27</v>
      </c>
      <c r="H152" s="49"/>
      <c r="I152" s="45" t="s">
        <v>1731</v>
      </c>
      <c r="J152" s="45" t="s">
        <v>43</v>
      </c>
      <c r="K152" s="83">
        <v>1</v>
      </c>
    </row>
    <row r="153" spans="1:11" ht="21">
      <c r="A153" s="82">
        <v>8</v>
      </c>
      <c r="B153" s="124" t="s">
        <v>1159</v>
      </c>
      <c r="C153" s="85" t="s">
        <v>1160</v>
      </c>
      <c r="D153" s="138">
        <v>102000</v>
      </c>
      <c r="E153" s="19" t="s">
        <v>39</v>
      </c>
      <c r="F153" s="19" t="s">
        <v>1596</v>
      </c>
      <c r="G153" s="45" t="s">
        <v>27</v>
      </c>
      <c r="H153" s="45" t="s">
        <v>1148</v>
      </c>
      <c r="I153" s="45" t="s">
        <v>1731</v>
      </c>
      <c r="J153" s="45" t="s">
        <v>43</v>
      </c>
      <c r="K153" s="83">
        <v>1</v>
      </c>
    </row>
    <row r="154" spans="1:11" ht="42">
      <c r="A154" s="125">
        <v>9</v>
      </c>
      <c r="B154" s="124" t="s">
        <v>1233</v>
      </c>
      <c r="C154" s="85" t="s">
        <v>1234</v>
      </c>
      <c r="D154" s="48">
        <v>111000</v>
      </c>
      <c r="E154" s="19" t="s">
        <v>39</v>
      </c>
      <c r="F154" s="19" t="s">
        <v>1596</v>
      </c>
      <c r="G154" s="45" t="s">
        <v>27</v>
      </c>
      <c r="H154" s="49"/>
      <c r="I154" s="45" t="s">
        <v>1731</v>
      </c>
      <c r="J154" s="45" t="s">
        <v>43</v>
      </c>
      <c r="K154" s="83">
        <v>1</v>
      </c>
    </row>
    <row r="155" spans="1:11" ht="42">
      <c r="A155" s="125">
        <v>13</v>
      </c>
      <c r="B155" s="126" t="s">
        <v>1316</v>
      </c>
      <c r="C155" s="87" t="s">
        <v>1437</v>
      </c>
      <c r="D155" s="140">
        <v>60000</v>
      </c>
      <c r="E155" s="19" t="s">
        <v>1302</v>
      </c>
      <c r="F155" s="19" t="s">
        <v>1596</v>
      </c>
      <c r="G155" s="45" t="s">
        <v>27</v>
      </c>
      <c r="H155" s="5"/>
      <c r="I155" s="45" t="s">
        <v>1731</v>
      </c>
      <c r="J155" s="126" t="s">
        <v>43</v>
      </c>
      <c r="K155" s="125">
        <v>2</v>
      </c>
    </row>
    <row r="156" spans="1:11" ht="21">
      <c r="A156" s="125">
        <v>21</v>
      </c>
      <c r="B156" s="126" t="s">
        <v>1464</v>
      </c>
      <c r="C156" s="87" t="s">
        <v>1463</v>
      </c>
      <c r="D156" s="140">
        <v>600000</v>
      </c>
      <c r="E156" s="19" t="s">
        <v>1462</v>
      </c>
      <c r="F156" s="19" t="s">
        <v>1597</v>
      </c>
      <c r="G156" s="126" t="s">
        <v>27</v>
      </c>
      <c r="H156" s="125"/>
      <c r="I156" s="45" t="s">
        <v>1731</v>
      </c>
      <c r="J156" s="126" t="s">
        <v>43</v>
      </c>
      <c r="K156" s="125">
        <v>3</v>
      </c>
    </row>
    <row r="157" spans="1:11" ht="21">
      <c r="A157" s="125">
        <v>1</v>
      </c>
      <c r="B157" s="92" t="s">
        <v>1384</v>
      </c>
      <c r="C157" s="91" t="s">
        <v>1443</v>
      </c>
      <c r="D157" s="142">
        <v>48000</v>
      </c>
      <c r="E157" s="19" t="s">
        <v>1393</v>
      </c>
      <c r="F157" s="19" t="s">
        <v>1597</v>
      </c>
      <c r="G157" s="45" t="s">
        <v>27</v>
      </c>
      <c r="H157" s="49"/>
      <c r="I157" s="45" t="s">
        <v>1731</v>
      </c>
      <c r="J157" s="45" t="s">
        <v>44</v>
      </c>
      <c r="K157" s="125">
        <v>2</v>
      </c>
    </row>
    <row r="158" spans="1:11" ht="21">
      <c r="A158" s="125">
        <v>2</v>
      </c>
      <c r="B158" s="92" t="s">
        <v>1383</v>
      </c>
      <c r="C158" s="91" t="s">
        <v>1408</v>
      </c>
      <c r="D158" s="142">
        <v>48000</v>
      </c>
      <c r="E158" s="19" t="s">
        <v>1393</v>
      </c>
      <c r="F158" s="19" t="s">
        <v>1597</v>
      </c>
      <c r="G158" s="45" t="s">
        <v>27</v>
      </c>
      <c r="H158" s="49"/>
      <c r="I158" s="45" t="s">
        <v>1731</v>
      </c>
      <c r="J158" s="45" t="s">
        <v>44</v>
      </c>
      <c r="K158" s="125">
        <v>2</v>
      </c>
    </row>
    <row r="159" spans="1:11" ht="21">
      <c r="A159" s="125">
        <v>3</v>
      </c>
      <c r="B159" s="92" t="s">
        <v>1383</v>
      </c>
      <c r="C159" s="91" t="s">
        <v>1408</v>
      </c>
      <c r="D159" s="142">
        <v>48000</v>
      </c>
      <c r="E159" s="19" t="s">
        <v>1393</v>
      </c>
      <c r="F159" s="19" t="s">
        <v>1597</v>
      </c>
      <c r="G159" s="45" t="s">
        <v>27</v>
      </c>
      <c r="H159" s="49"/>
      <c r="I159" s="45" t="s">
        <v>1731</v>
      </c>
      <c r="J159" s="45" t="s">
        <v>44</v>
      </c>
      <c r="K159" s="125">
        <v>2</v>
      </c>
    </row>
    <row r="160" spans="1:11" ht="42">
      <c r="A160" s="125">
        <v>4</v>
      </c>
      <c r="B160" s="91" t="s">
        <v>1500</v>
      </c>
      <c r="C160" s="126" t="s">
        <v>1485</v>
      </c>
      <c r="D160" s="142">
        <v>48000</v>
      </c>
      <c r="E160" s="19" t="s">
        <v>1393</v>
      </c>
      <c r="F160" s="19" t="s">
        <v>1597</v>
      </c>
      <c r="G160" s="45" t="s">
        <v>27</v>
      </c>
      <c r="H160" s="5"/>
      <c r="I160" s="45" t="s">
        <v>1731</v>
      </c>
      <c r="J160" s="126" t="s">
        <v>44</v>
      </c>
      <c r="K160" s="125">
        <v>2</v>
      </c>
    </row>
    <row r="161" spans="1:11" ht="21">
      <c r="A161" s="125">
        <v>6</v>
      </c>
      <c r="B161" s="124" t="s">
        <v>1161</v>
      </c>
      <c r="C161" s="85" t="s">
        <v>1162</v>
      </c>
      <c r="D161" s="138">
        <v>69000</v>
      </c>
      <c r="E161" s="19" t="s">
        <v>39</v>
      </c>
      <c r="F161" s="19" t="s">
        <v>1596</v>
      </c>
      <c r="G161" s="45" t="s">
        <v>27</v>
      </c>
      <c r="H161" s="45" t="s">
        <v>1148</v>
      </c>
      <c r="I161" s="45" t="s">
        <v>1731</v>
      </c>
      <c r="J161" s="45" t="s">
        <v>44</v>
      </c>
      <c r="K161" s="83">
        <v>1</v>
      </c>
    </row>
    <row r="162" spans="1:11" ht="42">
      <c r="A162" s="125">
        <v>8</v>
      </c>
      <c r="B162" s="124" t="s">
        <v>1501</v>
      </c>
      <c r="C162" s="85" t="s">
        <v>1211</v>
      </c>
      <c r="D162" s="138">
        <v>100000</v>
      </c>
      <c r="E162" s="19" t="s">
        <v>39</v>
      </c>
      <c r="F162" s="19" t="s">
        <v>1596</v>
      </c>
      <c r="G162" s="45" t="s">
        <v>27</v>
      </c>
      <c r="H162" s="49"/>
      <c r="I162" s="45" t="s">
        <v>1731</v>
      </c>
      <c r="J162" s="45" t="s">
        <v>44</v>
      </c>
      <c r="K162" s="83">
        <v>1</v>
      </c>
    </row>
    <row r="163" spans="1:11" ht="21">
      <c r="A163" s="125">
        <v>10</v>
      </c>
      <c r="B163" s="124" t="s">
        <v>1208</v>
      </c>
      <c r="C163" s="85" t="s">
        <v>1486</v>
      </c>
      <c r="D163" s="138">
        <v>120000</v>
      </c>
      <c r="E163" s="19" t="s">
        <v>39</v>
      </c>
      <c r="F163" s="19" t="s">
        <v>1596</v>
      </c>
      <c r="G163" s="45" t="s">
        <v>27</v>
      </c>
      <c r="H163" s="49"/>
      <c r="I163" s="45" t="s">
        <v>1731</v>
      </c>
      <c r="J163" s="45" t="s">
        <v>44</v>
      </c>
      <c r="K163" s="83">
        <v>1</v>
      </c>
    </row>
    <row r="164" spans="1:11" ht="42">
      <c r="A164" s="125">
        <v>11</v>
      </c>
      <c r="B164" s="124" t="s">
        <v>1235</v>
      </c>
      <c r="C164" s="85" t="s">
        <v>1236</v>
      </c>
      <c r="D164" s="48">
        <v>120000</v>
      </c>
      <c r="E164" s="19" t="s">
        <v>39</v>
      </c>
      <c r="F164" s="19" t="s">
        <v>1596</v>
      </c>
      <c r="G164" s="45" t="s">
        <v>27</v>
      </c>
      <c r="H164" s="49"/>
      <c r="I164" s="45" t="s">
        <v>1731</v>
      </c>
      <c r="J164" s="45" t="s">
        <v>44</v>
      </c>
      <c r="K164" s="83">
        <v>1</v>
      </c>
    </row>
    <row r="165" spans="1:11" ht="42">
      <c r="A165" s="125">
        <v>13</v>
      </c>
      <c r="B165" s="126" t="s">
        <v>1502</v>
      </c>
      <c r="C165" s="87" t="s">
        <v>1409</v>
      </c>
      <c r="D165" s="140">
        <v>59500</v>
      </c>
      <c r="E165" s="19" t="s">
        <v>1302</v>
      </c>
      <c r="F165" s="19" t="s">
        <v>1596</v>
      </c>
      <c r="G165" s="45" t="s">
        <v>27</v>
      </c>
      <c r="H165" s="5"/>
      <c r="I165" s="45" t="s">
        <v>1731</v>
      </c>
      <c r="J165" s="126" t="s">
        <v>44</v>
      </c>
      <c r="K165" s="125">
        <v>2</v>
      </c>
    </row>
    <row r="166" spans="1:11" s="84" customFormat="1" ht="42">
      <c r="A166" s="125">
        <v>14</v>
      </c>
      <c r="B166" s="126" t="s">
        <v>1503</v>
      </c>
      <c r="C166" s="87" t="s">
        <v>1418</v>
      </c>
      <c r="D166" s="140">
        <v>59900</v>
      </c>
      <c r="E166" s="19" t="s">
        <v>1302</v>
      </c>
      <c r="F166" s="19" t="s">
        <v>1596</v>
      </c>
      <c r="G166" s="45" t="s">
        <v>27</v>
      </c>
      <c r="H166" s="5"/>
      <c r="I166" s="45" t="s">
        <v>1731</v>
      </c>
      <c r="J166" s="126" t="s">
        <v>44</v>
      </c>
      <c r="K166" s="125">
        <v>2</v>
      </c>
    </row>
    <row r="167" spans="1:11" ht="21">
      <c r="A167" s="125">
        <v>15</v>
      </c>
      <c r="B167" s="126" t="s">
        <v>1335</v>
      </c>
      <c r="C167" s="87" t="s">
        <v>1403</v>
      </c>
      <c r="D167" s="140">
        <v>60000</v>
      </c>
      <c r="E167" s="19" t="s">
        <v>1302</v>
      </c>
      <c r="F167" s="19" t="s">
        <v>1596</v>
      </c>
      <c r="G167" s="45" t="s">
        <v>27</v>
      </c>
      <c r="H167" s="5"/>
      <c r="I167" s="45" t="s">
        <v>1731</v>
      </c>
      <c r="J167" s="126" t="s">
        <v>44</v>
      </c>
      <c r="K167" s="125">
        <v>2</v>
      </c>
    </row>
    <row r="168" spans="1:11" ht="21">
      <c r="A168" s="125">
        <v>16</v>
      </c>
      <c r="B168" s="126" t="s">
        <v>1336</v>
      </c>
      <c r="C168" s="87" t="s">
        <v>1430</v>
      </c>
      <c r="D168" s="140">
        <v>60000</v>
      </c>
      <c r="E168" s="19" t="s">
        <v>1302</v>
      </c>
      <c r="F168" s="19" t="s">
        <v>1596</v>
      </c>
      <c r="G168" s="45" t="s">
        <v>27</v>
      </c>
      <c r="H168" s="5"/>
      <c r="I168" s="45" t="s">
        <v>1731</v>
      </c>
      <c r="J168" s="126" t="s">
        <v>44</v>
      </c>
      <c r="K168" s="125">
        <v>2</v>
      </c>
    </row>
    <row r="169" spans="1:11" ht="21">
      <c r="A169" s="125">
        <v>17</v>
      </c>
      <c r="B169" s="126" t="s">
        <v>1337</v>
      </c>
      <c r="C169" s="87" t="s">
        <v>1432</v>
      </c>
      <c r="D169" s="140">
        <v>60000</v>
      </c>
      <c r="E169" s="19" t="s">
        <v>1302</v>
      </c>
      <c r="F169" s="19" t="s">
        <v>1596</v>
      </c>
      <c r="G169" s="45" t="s">
        <v>27</v>
      </c>
      <c r="H169" s="5"/>
      <c r="I169" s="45" t="s">
        <v>1731</v>
      </c>
      <c r="J169" s="126" t="s">
        <v>44</v>
      </c>
      <c r="K169" s="125">
        <v>2</v>
      </c>
    </row>
    <row r="170" spans="1:11" ht="42">
      <c r="A170" s="125">
        <v>18</v>
      </c>
      <c r="B170" s="126" t="s">
        <v>1585</v>
      </c>
      <c r="C170" s="87" t="s">
        <v>1410</v>
      </c>
      <c r="D170" s="140">
        <v>60000</v>
      </c>
      <c r="E170" s="19" t="s">
        <v>1302</v>
      </c>
      <c r="F170" s="19" t="s">
        <v>1596</v>
      </c>
      <c r="G170" s="45" t="s">
        <v>27</v>
      </c>
      <c r="H170" s="5"/>
      <c r="I170" s="45" t="s">
        <v>1731</v>
      </c>
      <c r="J170" s="126" t="s">
        <v>44</v>
      </c>
      <c r="K170" s="125">
        <v>2</v>
      </c>
    </row>
    <row r="171" spans="1:11" ht="21">
      <c r="A171" s="125">
        <v>19</v>
      </c>
      <c r="B171" s="126" t="s">
        <v>1595</v>
      </c>
      <c r="C171" s="87" t="s">
        <v>1295</v>
      </c>
      <c r="D171" s="140">
        <v>527400</v>
      </c>
      <c r="E171" s="19" t="s">
        <v>1555</v>
      </c>
      <c r="F171" s="19" t="s">
        <v>1597</v>
      </c>
      <c r="G171" s="126" t="s">
        <v>27</v>
      </c>
      <c r="H171" s="125"/>
      <c r="I171" s="45" t="s">
        <v>1731</v>
      </c>
      <c r="J171" s="104" t="s">
        <v>44</v>
      </c>
      <c r="K171" s="104">
        <v>3</v>
      </c>
    </row>
    <row r="172" spans="1:11" ht="42">
      <c r="A172" s="125">
        <v>20</v>
      </c>
      <c r="B172" s="126" t="s">
        <v>1356</v>
      </c>
      <c r="C172" s="87" t="s">
        <v>1358</v>
      </c>
      <c r="D172" s="140">
        <v>150000</v>
      </c>
      <c r="E172" s="19" t="s">
        <v>1357</v>
      </c>
      <c r="F172" s="19" t="s">
        <v>1597</v>
      </c>
      <c r="G172" s="45" t="s">
        <v>27</v>
      </c>
      <c r="H172" s="5"/>
      <c r="I172" s="45" t="s">
        <v>1731</v>
      </c>
      <c r="J172" s="126" t="s">
        <v>44</v>
      </c>
      <c r="K172" s="125">
        <v>2</v>
      </c>
    </row>
    <row r="173" spans="1:11" ht="42">
      <c r="A173" s="125">
        <v>2</v>
      </c>
      <c r="B173" s="92" t="s">
        <v>1385</v>
      </c>
      <c r="C173" s="91" t="s">
        <v>1179</v>
      </c>
      <c r="D173" s="142">
        <v>48000</v>
      </c>
      <c r="E173" s="19" t="s">
        <v>1393</v>
      </c>
      <c r="F173" s="19" t="s">
        <v>1597</v>
      </c>
      <c r="G173" s="45" t="s">
        <v>27</v>
      </c>
      <c r="H173" s="49"/>
      <c r="I173" s="45" t="s">
        <v>1731</v>
      </c>
      <c r="J173" s="126" t="s">
        <v>45</v>
      </c>
      <c r="K173" s="125">
        <v>2</v>
      </c>
    </row>
    <row r="174" spans="1:11" ht="21">
      <c r="A174" s="125">
        <v>3</v>
      </c>
      <c r="B174" s="92" t="s">
        <v>1376</v>
      </c>
      <c r="C174" s="91" t="s">
        <v>1284</v>
      </c>
      <c r="D174" s="142">
        <v>48000</v>
      </c>
      <c r="E174" s="19" t="s">
        <v>1393</v>
      </c>
      <c r="F174" s="19" t="s">
        <v>1597</v>
      </c>
      <c r="G174" s="45" t="s">
        <v>27</v>
      </c>
      <c r="H174" s="5"/>
      <c r="I174" s="45" t="s">
        <v>1731</v>
      </c>
      <c r="J174" s="126" t="s">
        <v>45</v>
      </c>
      <c r="K174" s="125">
        <v>2</v>
      </c>
    </row>
    <row r="175" spans="1:11" ht="21">
      <c r="A175" s="125">
        <v>4</v>
      </c>
      <c r="B175" s="91" t="s">
        <v>1386</v>
      </c>
      <c r="C175" s="92" t="s">
        <v>1487</v>
      </c>
      <c r="D175" s="142">
        <v>48000</v>
      </c>
      <c r="E175" s="19" t="s">
        <v>1393</v>
      </c>
      <c r="F175" s="19" t="s">
        <v>1597</v>
      </c>
      <c r="G175" s="45" t="s">
        <v>27</v>
      </c>
      <c r="H175" s="49"/>
      <c r="I175" s="45" t="s">
        <v>1731</v>
      </c>
      <c r="J175" s="126" t="s">
        <v>45</v>
      </c>
      <c r="K175" s="125">
        <v>2</v>
      </c>
    </row>
    <row r="176" spans="1:11" ht="42">
      <c r="A176" s="125">
        <v>5</v>
      </c>
      <c r="B176" s="92" t="s">
        <v>1504</v>
      </c>
      <c r="C176" s="91" t="s">
        <v>1488</v>
      </c>
      <c r="D176" s="142">
        <v>48000</v>
      </c>
      <c r="E176" s="19" t="s">
        <v>1393</v>
      </c>
      <c r="F176" s="19" t="s">
        <v>1597</v>
      </c>
      <c r="G176" s="45" t="s">
        <v>27</v>
      </c>
      <c r="H176" s="49"/>
      <c r="I176" s="45" t="s">
        <v>1731</v>
      </c>
      <c r="J176" s="126" t="s">
        <v>45</v>
      </c>
      <c r="K176" s="125">
        <v>2</v>
      </c>
    </row>
    <row r="177" spans="1:11" ht="42">
      <c r="A177" s="125">
        <v>7</v>
      </c>
      <c r="B177" s="92" t="s">
        <v>1505</v>
      </c>
      <c r="C177" s="91" t="s">
        <v>1219</v>
      </c>
      <c r="D177" s="142">
        <v>48000</v>
      </c>
      <c r="E177" s="19" t="s">
        <v>1393</v>
      </c>
      <c r="F177" s="19" t="s">
        <v>1597</v>
      </c>
      <c r="G177" s="45" t="s">
        <v>27</v>
      </c>
      <c r="H177" s="49"/>
      <c r="I177" s="45" t="s">
        <v>1731</v>
      </c>
      <c r="J177" s="126" t="s">
        <v>45</v>
      </c>
      <c r="K177" s="125">
        <v>2</v>
      </c>
    </row>
    <row r="178" spans="1:11" ht="21">
      <c r="A178" s="125">
        <v>6</v>
      </c>
      <c r="B178" s="92" t="s">
        <v>1380</v>
      </c>
      <c r="C178" s="91" t="s">
        <v>1219</v>
      </c>
      <c r="D178" s="142">
        <v>48000</v>
      </c>
      <c r="E178" s="19" t="s">
        <v>1393</v>
      </c>
      <c r="F178" s="19" t="s">
        <v>1597</v>
      </c>
      <c r="G178" s="45" t="s">
        <v>27</v>
      </c>
      <c r="H178" s="49"/>
      <c r="I178" s="45" t="s">
        <v>1731</v>
      </c>
      <c r="J178" s="126" t="s">
        <v>45</v>
      </c>
      <c r="K178" s="125">
        <v>2</v>
      </c>
    </row>
    <row r="179" spans="1:11" ht="21">
      <c r="A179" s="125">
        <v>8</v>
      </c>
      <c r="B179" s="92" t="s">
        <v>1387</v>
      </c>
      <c r="C179" s="19" t="s">
        <v>1177</v>
      </c>
      <c r="D179" s="142">
        <v>50000</v>
      </c>
      <c r="E179" s="19" t="s">
        <v>1393</v>
      </c>
      <c r="F179" s="19" t="s">
        <v>1597</v>
      </c>
      <c r="G179" s="45" t="s">
        <v>27</v>
      </c>
      <c r="H179" s="49"/>
      <c r="I179" s="45" t="s">
        <v>1731</v>
      </c>
      <c r="J179" s="126" t="s">
        <v>45</v>
      </c>
      <c r="K179" s="125">
        <v>2</v>
      </c>
    </row>
    <row r="180" spans="1:11" ht="21">
      <c r="A180" s="125">
        <v>13</v>
      </c>
      <c r="B180" s="46" t="s">
        <v>1165</v>
      </c>
      <c r="C180" s="85" t="s">
        <v>1166</v>
      </c>
      <c r="D180" s="138">
        <v>74000</v>
      </c>
      <c r="E180" s="19" t="s">
        <v>39</v>
      </c>
      <c r="F180" s="19" t="s">
        <v>1596</v>
      </c>
      <c r="G180" s="45" t="s">
        <v>27</v>
      </c>
      <c r="H180" s="45" t="s">
        <v>1167</v>
      </c>
      <c r="I180" s="45" t="s">
        <v>1731</v>
      </c>
      <c r="J180" s="45" t="s">
        <v>45</v>
      </c>
      <c r="K180" s="83">
        <v>1</v>
      </c>
    </row>
    <row r="181" spans="1:11" ht="42">
      <c r="A181" s="125">
        <v>19</v>
      </c>
      <c r="B181" s="124" t="s">
        <v>1186</v>
      </c>
      <c r="C181" s="85" t="s">
        <v>1187</v>
      </c>
      <c r="D181" s="138">
        <v>91500</v>
      </c>
      <c r="E181" s="19" t="s">
        <v>39</v>
      </c>
      <c r="F181" s="19" t="s">
        <v>1596</v>
      </c>
      <c r="G181" s="45" t="s">
        <v>27</v>
      </c>
      <c r="H181" s="45" t="s">
        <v>1148</v>
      </c>
      <c r="I181" s="45" t="s">
        <v>1731</v>
      </c>
      <c r="J181" s="45" t="s">
        <v>45</v>
      </c>
      <c r="K181" s="83">
        <v>1</v>
      </c>
    </row>
    <row r="182" spans="1:11" ht="21">
      <c r="A182" s="125">
        <v>22</v>
      </c>
      <c r="B182" s="46" t="s">
        <v>1172</v>
      </c>
      <c r="C182" s="85" t="s">
        <v>1173</v>
      </c>
      <c r="D182" s="138">
        <v>102000</v>
      </c>
      <c r="E182" s="19" t="s">
        <v>39</v>
      </c>
      <c r="F182" s="19" t="s">
        <v>1596</v>
      </c>
      <c r="G182" s="45" t="s">
        <v>27</v>
      </c>
      <c r="H182" s="45" t="s">
        <v>1148</v>
      </c>
      <c r="I182" s="45" t="s">
        <v>1731</v>
      </c>
      <c r="J182" s="45" t="s">
        <v>45</v>
      </c>
      <c r="K182" s="83">
        <v>1</v>
      </c>
    </row>
    <row r="183" spans="1:11" ht="21">
      <c r="A183" s="125">
        <v>24</v>
      </c>
      <c r="B183" s="46" t="s">
        <v>1170</v>
      </c>
      <c r="C183" s="85" t="s">
        <v>1171</v>
      </c>
      <c r="D183" s="138">
        <v>107000</v>
      </c>
      <c r="E183" s="19" t="s">
        <v>39</v>
      </c>
      <c r="F183" s="19" t="s">
        <v>1596</v>
      </c>
      <c r="G183" s="45" t="s">
        <v>27</v>
      </c>
      <c r="H183" s="45" t="s">
        <v>1148</v>
      </c>
      <c r="I183" s="45" t="s">
        <v>1731</v>
      </c>
      <c r="J183" s="45" t="s">
        <v>45</v>
      </c>
      <c r="K183" s="83">
        <v>1</v>
      </c>
    </row>
    <row r="184" spans="1:11" ht="42">
      <c r="A184" s="125">
        <v>25</v>
      </c>
      <c r="B184" s="124" t="s">
        <v>1507</v>
      </c>
      <c r="C184" s="85" t="s">
        <v>1241</v>
      </c>
      <c r="D184" s="48">
        <v>120000</v>
      </c>
      <c r="E184" s="19" t="s">
        <v>39</v>
      </c>
      <c r="F184" s="19" t="s">
        <v>1596</v>
      </c>
      <c r="G184" s="45" t="s">
        <v>27</v>
      </c>
      <c r="H184" s="49"/>
      <c r="I184" s="45" t="s">
        <v>1731</v>
      </c>
      <c r="J184" s="45" t="s">
        <v>45</v>
      </c>
      <c r="K184" s="83">
        <v>1</v>
      </c>
    </row>
    <row r="185" spans="1:11" ht="21">
      <c r="A185" s="125">
        <v>29</v>
      </c>
      <c r="B185" s="124" t="s">
        <v>1218</v>
      </c>
      <c r="C185" s="85" t="s">
        <v>1219</v>
      </c>
      <c r="D185" s="138">
        <v>135200</v>
      </c>
      <c r="E185" s="19" t="s">
        <v>39</v>
      </c>
      <c r="F185" s="19" t="s">
        <v>1596</v>
      </c>
      <c r="G185" s="45" t="s">
        <v>27</v>
      </c>
      <c r="H185" s="49"/>
      <c r="I185" s="45" t="s">
        <v>1731</v>
      </c>
      <c r="J185" s="45" t="s">
        <v>45</v>
      </c>
      <c r="K185" s="83">
        <v>1</v>
      </c>
    </row>
    <row r="186" spans="1:11" ht="21">
      <c r="A186" s="125">
        <v>33</v>
      </c>
      <c r="B186" s="124" t="s">
        <v>1239</v>
      </c>
      <c r="C186" s="85" t="s">
        <v>1240</v>
      </c>
      <c r="D186" s="48">
        <v>321000</v>
      </c>
      <c r="E186" s="19" t="s">
        <v>39</v>
      </c>
      <c r="F186" s="19" t="s">
        <v>1596</v>
      </c>
      <c r="G186" s="45" t="s">
        <v>27</v>
      </c>
      <c r="H186" s="49"/>
      <c r="I186" s="45" t="s">
        <v>1731</v>
      </c>
      <c r="J186" s="45" t="s">
        <v>45</v>
      </c>
      <c r="K186" s="83">
        <v>1</v>
      </c>
    </row>
    <row r="187" spans="1:11" ht="21">
      <c r="A187" s="125">
        <v>36</v>
      </c>
      <c r="B187" s="126" t="s">
        <v>1325</v>
      </c>
      <c r="C187" s="87" t="s">
        <v>1397</v>
      </c>
      <c r="D187" s="140">
        <v>60000</v>
      </c>
      <c r="E187" s="19" t="s">
        <v>1302</v>
      </c>
      <c r="F187" s="19" t="s">
        <v>1596</v>
      </c>
      <c r="G187" s="45" t="s">
        <v>27</v>
      </c>
      <c r="H187" s="5"/>
      <c r="I187" s="45" t="s">
        <v>1731</v>
      </c>
      <c r="J187" s="126" t="s">
        <v>45</v>
      </c>
      <c r="K187" s="125">
        <v>2</v>
      </c>
    </row>
    <row r="188" spans="1:11" ht="42">
      <c r="A188" s="125">
        <v>39</v>
      </c>
      <c r="B188" s="126" t="s">
        <v>1328</v>
      </c>
      <c r="C188" s="87" t="s">
        <v>1439</v>
      </c>
      <c r="D188" s="140">
        <v>60000</v>
      </c>
      <c r="E188" s="19" t="s">
        <v>1302</v>
      </c>
      <c r="F188" s="19" t="s">
        <v>1596</v>
      </c>
      <c r="G188" s="45" t="s">
        <v>27</v>
      </c>
      <c r="H188" s="5"/>
      <c r="I188" s="45" t="s">
        <v>1731</v>
      </c>
      <c r="J188" s="126" t="s">
        <v>45</v>
      </c>
      <c r="K188" s="125">
        <v>2</v>
      </c>
    </row>
    <row r="189" spans="1:11" ht="42">
      <c r="A189" s="125">
        <v>40</v>
      </c>
      <c r="B189" s="126" t="s">
        <v>1329</v>
      </c>
      <c r="C189" s="87" t="s">
        <v>1491</v>
      </c>
      <c r="D189" s="140">
        <v>60000</v>
      </c>
      <c r="E189" s="19" t="s">
        <v>1302</v>
      </c>
      <c r="F189" s="19" t="s">
        <v>1596</v>
      </c>
      <c r="G189" s="45" t="s">
        <v>27</v>
      </c>
      <c r="H189" s="5"/>
      <c r="I189" s="45" t="s">
        <v>1731</v>
      </c>
      <c r="J189" s="126" t="s">
        <v>45</v>
      </c>
      <c r="K189" s="125">
        <v>2</v>
      </c>
    </row>
    <row r="190" spans="1:11" ht="63">
      <c r="A190" s="125">
        <v>44</v>
      </c>
      <c r="B190" s="126" t="s">
        <v>1508</v>
      </c>
      <c r="C190" s="87" t="s">
        <v>1448</v>
      </c>
      <c r="D190" s="140">
        <v>60000</v>
      </c>
      <c r="E190" s="19" t="s">
        <v>1302</v>
      </c>
      <c r="F190" s="19" t="s">
        <v>1596</v>
      </c>
      <c r="G190" s="45" t="s">
        <v>27</v>
      </c>
      <c r="H190" s="5"/>
      <c r="I190" s="45" t="s">
        <v>1731</v>
      </c>
      <c r="J190" s="126" t="s">
        <v>45</v>
      </c>
      <c r="K190" s="125">
        <v>2</v>
      </c>
    </row>
    <row r="191" spans="1:11" ht="21">
      <c r="A191" s="125">
        <v>45</v>
      </c>
      <c r="B191" s="126" t="s">
        <v>1509</v>
      </c>
      <c r="C191" s="87" t="s">
        <v>1412</v>
      </c>
      <c r="D191" s="140">
        <v>60000</v>
      </c>
      <c r="E191" s="19" t="s">
        <v>1302</v>
      </c>
      <c r="F191" s="19" t="s">
        <v>1596</v>
      </c>
      <c r="G191" s="45" t="s">
        <v>27</v>
      </c>
      <c r="H191" s="5"/>
      <c r="I191" s="45" t="s">
        <v>1731</v>
      </c>
      <c r="J191" s="126" t="s">
        <v>45</v>
      </c>
      <c r="K191" s="125">
        <v>2</v>
      </c>
    </row>
    <row r="192" spans="1:11" ht="42">
      <c r="A192" s="125">
        <v>49</v>
      </c>
      <c r="B192" s="126" t="s">
        <v>1510</v>
      </c>
      <c r="C192" s="87" t="s">
        <v>1493</v>
      </c>
      <c r="D192" s="140">
        <v>60000</v>
      </c>
      <c r="E192" s="19" t="s">
        <v>1302</v>
      </c>
      <c r="F192" s="19" t="s">
        <v>1596</v>
      </c>
      <c r="G192" s="45" t="s">
        <v>27</v>
      </c>
      <c r="H192" s="5"/>
      <c r="I192" s="45" t="s">
        <v>1731</v>
      </c>
      <c r="J192" s="126" t="s">
        <v>45</v>
      </c>
      <c r="K192" s="125">
        <v>2</v>
      </c>
    </row>
    <row r="193" spans="1:11" ht="42">
      <c r="A193" s="125">
        <v>53</v>
      </c>
      <c r="B193" s="126" t="s">
        <v>1511</v>
      </c>
      <c r="C193" s="89" t="s">
        <v>1359</v>
      </c>
      <c r="D193" s="140">
        <v>60000</v>
      </c>
      <c r="E193" s="19" t="s">
        <v>1302</v>
      </c>
      <c r="F193" s="19" t="s">
        <v>1596</v>
      </c>
      <c r="G193" s="45" t="s">
        <v>27</v>
      </c>
      <c r="H193" s="5"/>
      <c r="I193" s="45" t="s">
        <v>1731</v>
      </c>
      <c r="J193" s="126" t="s">
        <v>45</v>
      </c>
      <c r="K193" s="125">
        <v>2</v>
      </c>
    </row>
    <row r="194" spans="1:11" ht="42">
      <c r="A194" s="125">
        <v>54</v>
      </c>
      <c r="B194" s="126" t="s">
        <v>1558</v>
      </c>
      <c r="C194" s="87" t="s">
        <v>1557</v>
      </c>
      <c r="D194" s="140">
        <v>1382395</v>
      </c>
      <c r="E194" s="19" t="s">
        <v>1555</v>
      </c>
      <c r="F194" s="19" t="s">
        <v>1597</v>
      </c>
      <c r="G194" s="45" t="s">
        <v>27</v>
      </c>
      <c r="H194" s="5"/>
      <c r="I194" s="45" t="s">
        <v>1731</v>
      </c>
      <c r="J194" s="126" t="s">
        <v>45</v>
      </c>
      <c r="K194" s="125">
        <v>3</v>
      </c>
    </row>
    <row r="195" spans="1:11" ht="21">
      <c r="A195" s="125">
        <v>1</v>
      </c>
      <c r="B195" s="124" t="s">
        <v>1200</v>
      </c>
      <c r="C195" s="85" t="s">
        <v>1201</v>
      </c>
      <c r="D195" s="138">
        <v>70000</v>
      </c>
      <c r="E195" s="19" t="s">
        <v>39</v>
      </c>
      <c r="F195" s="19" t="s">
        <v>1596</v>
      </c>
      <c r="G195" s="45" t="s">
        <v>27</v>
      </c>
      <c r="H195" s="45" t="s">
        <v>1148</v>
      </c>
      <c r="I195" s="45" t="s">
        <v>1731</v>
      </c>
      <c r="J195" s="45" t="s">
        <v>46</v>
      </c>
      <c r="K195" s="83">
        <v>1</v>
      </c>
    </row>
    <row r="196" spans="1:11" ht="42">
      <c r="A196" s="125">
        <v>2</v>
      </c>
      <c r="B196" s="124" t="s">
        <v>1204</v>
      </c>
      <c r="C196" s="85" t="s">
        <v>1205</v>
      </c>
      <c r="D196" s="138">
        <v>70000</v>
      </c>
      <c r="E196" s="19" t="s">
        <v>39</v>
      </c>
      <c r="F196" s="19" t="s">
        <v>1596</v>
      </c>
      <c r="G196" s="45" t="s">
        <v>27</v>
      </c>
      <c r="H196" s="45" t="s">
        <v>1148</v>
      </c>
      <c r="I196" s="45" t="s">
        <v>1731</v>
      </c>
      <c r="J196" s="45" t="s">
        <v>46</v>
      </c>
      <c r="K196" s="83">
        <v>1</v>
      </c>
    </row>
    <row r="197" spans="1:11" ht="21">
      <c r="A197" s="125">
        <v>4</v>
      </c>
      <c r="B197" s="124" t="s">
        <v>1198</v>
      </c>
      <c r="C197" s="85" t="s">
        <v>1199</v>
      </c>
      <c r="D197" s="138">
        <v>91000</v>
      </c>
      <c r="E197" s="19" t="s">
        <v>39</v>
      </c>
      <c r="F197" s="19" t="s">
        <v>1596</v>
      </c>
      <c r="G197" s="45" t="s">
        <v>27</v>
      </c>
      <c r="H197" s="45" t="s">
        <v>1148</v>
      </c>
      <c r="I197" s="45" t="s">
        <v>1731</v>
      </c>
      <c r="J197" s="45" t="s">
        <v>46</v>
      </c>
      <c r="K197" s="83">
        <v>1</v>
      </c>
    </row>
    <row r="198" spans="1:11" ht="21">
      <c r="A198" s="125">
        <v>5</v>
      </c>
      <c r="B198" s="124" t="s">
        <v>1202</v>
      </c>
      <c r="C198" s="85" t="s">
        <v>1203</v>
      </c>
      <c r="D198" s="138">
        <v>102000</v>
      </c>
      <c r="E198" s="19" t="s">
        <v>39</v>
      </c>
      <c r="F198" s="19" t="s">
        <v>1596</v>
      </c>
      <c r="G198" s="45" t="s">
        <v>27</v>
      </c>
      <c r="H198" s="45" t="s">
        <v>1148</v>
      </c>
      <c r="I198" s="45" t="s">
        <v>1731</v>
      </c>
      <c r="J198" s="45" t="s">
        <v>46</v>
      </c>
      <c r="K198" s="83">
        <v>1</v>
      </c>
    </row>
    <row r="199" spans="1:11" ht="42">
      <c r="A199" s="125">
        <v>6</v>
      </c>
      <c r="B199" s="124" t="s">
        <v>1587</v>
      </c>
      <c r="C199" s="85" t="s">
        <v>1244</v>
      </c>
      <c r="D199" s="48">
        <v>111000</v>
      </c>
      <c r="E199" s="19" t="s">
        <v>39</v>
      </c>
      <c r="F199" s="19" t="s">
        <v>1596</v>
      </c>
      <c r="G199" s="45" t="s">
        <v>27</v>
      </c>
      <c r="H199" s="49"/>
      <c r="I199" s="45" t="s">
        <v>1731</v>
      </c>
      <c r="J199" s="45" t="s">
        <v>46</v>
      </c>
      <c r="K199" s="83">
        <v>1</v>
      </c>
    </row>
    <row r="200" spans="1:11" ht="21">
      <c r="A200" s="125">
        <v>7</v>
      </c>
      <c r="B200" s="126" t="s">
        <v>1344</v>
      </c>
      <c r="C200" s="87" t="s">
        <v>1360</v>
      </c>
      <c r="D200" s="140">
        <v>43400</v>
      </c>
      <c r="E200" s="19" t="s">
        <v>1302</v>
      </c>
      <c r="F200" s="19" t="s">
        <v>1596</v>
      </c>
      <c r="G200" s="45" t="s">
        <v>27</v>
      </c>
      <c r="H200" s="5"/>
      <c r="I200" s="45" t="s">
        <v>1731</v>
      </c>
      <c r="J200" s="126" t="s">
        <v>46</v>
      </c>
      <c r="K200" s="125">
        <v>2</v>
      </c>
    </row>
    <row r="201" spans="1:11" ht="42">
      <c r="A201" s="125">
        <v>10</v>
      </c>
      <c r="B201" s="126" t="s">
        <v>1342</v>
      </c>
      <c r="C201" s="87" t="s">
        <v>1395</v>
      </c>
      <c r="D201" s="140">
        <v>60000</v>
      </c>
      <c r="E201" s="19" t="s">
        <v>1302</v>
      </c>
      <c r="F201" s="19" t="s">
        <v>1596</v>
      </c>
      <c r="G201" s="45" t="s">
        <v>27</v>
      </c>
      <c r="H201" s="5"/>
      <c r="I201" s="45" t="s">
        <v>1731</v>
      </c>
      <c r="J201" s="126" t="s">
        <v>46</v>
      </c>
      <c r="K201" s="125">
        <v>2</v>
      </c>
    </row>
    <row r="202" spans="1:11" ht="21">
      <c r="A202" s="6" t="s">
        <v>40</v>
      </c>
      <c r="B202" s="103"/>
      <c r="C202" s="86"/>
      <c r="D202" s="137"/>
      <c r="E202" s="98" t="s">
        <v>47</v>
      </c>
      <c r="F202" s="98"/>
      <c r="G202" s="7"/>
      <c r="H202" s="5"/>
      <c r="I202" s="19"/>
      <c r="J202" s="7" t="s">
        <v>40</v>
      </c>
      <c r="K202" s="7"/>
    </row>
    <row r="203" spans="1:11" ht="42">
      <c r="A203" s="20"/>
      <c r="B203" s="131" t="s">
        <v>1559</v>
      </c>
      <c r="C203" s="145" t="s">
        <v>1361</v>
      </c>
      <c r="D203" s="141">
        <v>141505</v>
      </c>
      <c r="E203" s="20" t="s">
        <v>1555</v>
      </c>
      <c r="F203" s="19" t="s">
        <v>1597</v>
      </c>
      <c r="G203" s="133"/>
      <c r="H203" s="132"/>
      <c r="I203" s="20" t="s">
        <v>1732</v>
      </c>
      <c r="J203" s="20" t="s">
        <v>40</v>
      </c>
      <c r="K203" s="31">
        <v>3</v>
      </c>
    </row>
    <row r="204" spans="1:11" ht="21">
      <c r="A204" s="6" t="s">
        <v>41</v>
      </c>
      <c r="B204" s="103"/>
      <c r="C204" s="86"/>
      <c r="D204" s="137"/>
      <c r="E204" s="98" t="s">
        <v>47</v>
      </c>
      <c r="F204" s="98"/>
      <c r="G204" s="45"/>
      <c r="H204" s="5"/>
      <c r="I204" s="19"/>
      <c r="J204" s="7" t="s">
        <v>41</v>
      </c>
      <c r="K204" s="7"/>
    </row>
    <row r="205" spans="1:11" ht="21">
      <c r="A205" s="6" t="s">
        <v>42</v>
      </c>
      <c r="B205" s="103"/>
      <c r="C205" s="86"/>
      <c r="D205" s="137"/>
      <c r="E205" s="98" t="s">
        <v>47</v>
      </c>
      <c r="F205" s="98"/>
      <c r="G205" s="45"/>
      <c r="H205" s="5"/>
      <c r="I205" s="19"/>
      <c r="J205" s="7" t="s">
        <v>42</v>
      </c>
      <c r="K205" s="7"/>
    </row>
    <row r="206" spans="1:11" ht="21">
      <c r="A206" s="6" t="s">
        <v>43</v>
      </c>
      <c r="B206" s="103"/>
      <c r="C206" s="86"/>
      <c r="D206" s="137"/>
      <c r="E206" s="98" t="s">
        <v>47</v>
      </c>
      <c r="F206" s="98"/>
      <c r="G206" s="45"/>
      <c r="H206" s="5"/>
      <c r="I206" s="19"/>
      <c r="J206" s="7" t="s">
        <v>43</v>
      </c>
      <c r="K206" s="7"/>
    </row>
    <row r="207" spans="1:11" ht="42">
      <c r="A207" s="20"/>
      <c r="B207" s="131" t="s">
        <v>1560</v>
      </c>
      <c r="C207" s="145" t="s">
        <v>1290</v>
      </c>
      <c r="D207" s="141">
        <v>141505</v>
      </c>
      <c r="E207" s="20" t="s">
        <v>1555</v>
      </c>
      <c r="F207" s="19" t="s">
        <v>1597</v>
      </c>
      <c r="G207" s="133"/>
      <c r="H207" s="132"/>
      <c r="I207" s="20" t="s">
        <v>1732</v>
      </c>
      <c r="J207" s="20" t="s">
        <v>43</v>
      </c>
      <c r="K207" s="31">
        <v>3</v>
      </c>
    </row>
    <row r="208" spans="1:11" ht="21">
      <c r="A208" s="4" t="s">
        <v>44</v>
      </c>
      <c r="B208" s="103"/>
      <c r="C208" s="86"/>
      <c r="D208" s="137"/>
      <c r="E208" s="98" t="s">
        <v>47</v>
      </c>
      <c r="F208" s="98"/>
      <c r="G208" s="45"/>
      <c r="H208" s="5"/>
      <c r="I208" s="19"/>
      <c r="J208" s="8" t="s">
        <v>44</v>
      </c>
      <c r="K208" s="8"/>
    </row>
    <row r="209" spans="1:11" ht="63">
      <c r="A209" s="20"/>
      <c r="B209" s="131" t="s">
        <v>1561</v>
      </c>
      <c r="C209" s="146" t="s">
        <v>1556</v>
      </c>
      <c r="D209" s="141">
        <v>511595</v>
      </c>
      <c r="E209" s="20" t="s">
        <v>1555</v>
      </c>
      <c r="F209" s="19" t="s">
        <v>1597</v>
      </c>
      <c r="G209" s="133"/>
      <c r="H209" s="132"/>
      <c r="I209" s="20" t="s">
        <v>1732</v>
      </c>
      <c r="J209" s="131" t="s">
        <v>44</v>
      </c>
      <c r="K209" s="31">
        <v>3</v>
      </c>
    </row>
    <row r="210" spans="1:11" ht="21">
      <c r="A210" s="6" t="s">
        <v>45</v>
      </c>
      <c r="B210" s="103"/>
      <c r="C210" s="86"/>
      <c r="D210" s="137"/>
      <c r="E210" s="98" t="s">
        <v>47</v>
      </c>
      <c r="F210" s="98"/>
      <c r="G210" s="45"/>
      <c r="H210" s="5"/>
      <c r="I210" s="19"/>
      <c r="J210" s="7" t="s">
        <v>45</v>
      </c>
      <c r="K210" s="7"/>
    </row>
    <row r="211" spans="1:11" ht="21">
      <c r="A211" s="6" t="s">
        <v>46</v>
      </c>
      <c r="B211" s="103"/>
      <c r="C211" s="86"/>
      <c r="D211" s="137"/>
      <c r="E211" s="98" t="s">
        <v>47</v>
      </c>
      <c r="F211" s="98"/>
      <c r="G211" s="45"/>
      <c r="H211" s="5"/>
      <c r="I211" s="19"/>
      <c r="J211" s="7" t="s">
        <v>46</v>
      </c>
      <c r="K211" s="7"/>
    </row>
    <row r="212" spans="1:11" ht="21">
      <c r="A212" s="99" t="s">
        <v>1733</v>
      </c>
      <c r="B212" s="175"/>
      <c r="C212" s="176"/>
      <c r="D212" s="177"/>
      <c r="E212" s="98" t="s">
        <v>47</v>
      </c>
      <c r="F212" s="104"/>
      <c r="G212" s="49"/>
      <c r="H212" s="49"/>
      <c r="I212" s="104"/>
      <c r="J212" s="19" t="s">
        <v>1734</v>
      </c>
      <c r="K212" s="49"/>
    </row>
  </sheetData>
  <autoFilter ref="A2:K212" xr:uid="{00000000-0009-0000-0000-000009000000}">
    <sortState ref="A3:K212">
      <sortCondition ref="G2:G212"/>
    </sortState>
  </autoFilter>
  <mergeCells count="1">
    <mergeCell ref="A1:G1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78" fitToHeight="1000" orientation="landscape" r:id="rId1"/>
  <rowBreaks count="7" manualBreakCount="7">
    <brk id="27" max="7" man="1"/>
    <brk id="38" max="7" man="1"/>
    <brk id="52" max="7" man="1"/>
    <brk id="75" max="7" man="1"/>
    <brk id="97" max="7" man="1"/>
    <brk id="154" max="7" man="1"/>
    <brk id="166" max="7" man="1"/>
  </rowBreaks>
  <colBreaks count="1" manualBreakCount="1">
    <brk id="7" max="211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5"/>
  <dimension ref="A1:S513"/>
  <sheetViews>
    <sheetView view="pageBreakPreview" zoomScale="70" zoomScaleNormal="100" zoomScaleSheetLayoutView="70" workbookViewId="0">
      <pane ySplit="2" topLeftCell="A6" activePane="bottomLeft" state="frozen"/>
      <selection pane="bottomLeft" activeCell="W12" sqref="W12"/>
    </sheetView>
  </sheetViews>
  <sheetFormatPr defaultColWidth="9" defaultRowHeight="23.25" customHeight="1"/>
  <cols>
    <col min="1" max="1" width="3.875" style="38" bestFit="1" customWidth="1"/>
    <col min="2" max="2" width="9" style="21"/>
    <col min="3" max="3" width="16.375" style="21" bestFit="1" customWidth="1"/>
    <col min="4" max="4" width="15.875" style="21" bestFit="1" customWidth="1"/>
    <col min="5" max="5" width="12.375" style="21" customWidth="1"/>
    <col min="6" max="6" width="7.25" style="38" customWidth="1"/>
    <col min="7" max="8" width="9" style="21" hidden="1" customWidth="1"/>
    <col min="9" max="9" width="32.75" style="39" hidden="1" customWidth="1"/>
    <col min="10" max="10" width="16.375" style="21" hidden="1" customWidth="1"/>
    <col min="11" max="11" width="9" style="21"/>
    <col min="12" max="12" width="15.75" style="51" hidden="1" customWidth="1"/>
    <col min="13" max="13" width="9" style="69" customWidth="1"/>
    <col min="14" max="14" width="12.75" style="69" customWidth="1"/>
    <col min="15" max="15" width="9" style="51" hidden="1" customWidth="1"/>
    <col min="16" max="16" width="12.75" style="51" hidden="1" customWidth="1"/>
    <col min="17" max="17" width="12.75" style="40" hidden="1" customWidth="1"/>
    <col min="18" max="18" width="9" style="51" hidden="1" customWidth="1"/>
    <col min="19" max="19" width="15.375" style="21" customWidth="1"/>
    <col min="20" max="16384" width="9" style="21"/>
  </cols>
  <sheetData>
    <row r="1" spans="1:19" s="61" customFormat="1" ht="33" customHeight="1">
      <c r="A1" s="68" t="s">
        <v>1644</v>
      </c>
      <c r="F1" s="62"/>
      <c r="M1" s="62"/>
      <c r="N1" s="62"/>
    </row>
    <row r="2" spans="1:19" s="41" customFormat="1" ht="63" customHeight="1">
      <c r="A2" s="11" t="s">
        <v>34</v>
      </c>
      <c r="B2" s="12" t="s">
        <v>51</v>
      </c>
      <c r="C2" s="13" t="s">
        <v>52</v>
      </c>
      <c r="D2" s="13" t="s">
        <v>53</v>
      </c>
      <c r="E2" s="15" t="s">
        <v>54</v>
      </c>
      <c r="F2" s="15" t="s">
        <v>55</v>
      </c>
      <c r="G2" s="13" t="s">
        <v>56</v>
      </c>
      <c r="H2" s="12" t="s">
        <v>57</v>
      </c>
      <c r="I2" s="17" t="s">
        <v>58</v>
      </c>
      <c r="J2" s="12" t="s">
        <v>60</v>
      </c>
      <c r="K2" s="15" t="s">
        <v>61</v>
      </c>
      <c r="L2" s="43" t="s">
        <v>1371</v>
      </c>
      <c r="M2" s="100" t="s">
        <v>1372</v>
      </c>
      <c r="N2" s="118" t="s">
        <v>1517</v>
      </c>
      <c r="O2" s="100" t="s">
        <v>1456</v>
      </c>
      <c r="P2" s="43" t="s">
        <v>1300</v>
      </c>
      <c r="Q2" s="44" t="s">
        <v>62</v>
      </c>
      <c r="R2" s="43" t="s">
        <v>1141</v>
      </c>
      <c r="S2" s="13" t="s">
        <v>59</v>
      </c>
    </row>
    <row r="3" spans="1:19" ht="23.25" customHeight="1">
      <c r="A3" s="18" t="s">
        <v>40</v>
      </c>
      <c r="B3" s="97"/>
      <c r="C3" s="98" t="s">
        <v>47</v>
      </c>
      <c r="D3" s="19"/>
      <c r="E3" s="19"/>
      <c r="F3" s="134">
        <v>-1</v>
      </c>
      <c r="G3" s="19"/>
      <c r="H3" s="19"/>
      <c r="I3" s="126"/>
      <c r="J3" s="19"/>
      <c r="K3" s="19"/>
      <c r="L3" s="8"/>
      <c r="M3" s="30"/>
      <c r="N3" s="30"/>
      <c r="O3" s="8"/>
      <c r="P3" s="8"/>
      <c r="Q3" s="20"/>
      <c r="R3" s="8"/>
      <c r="S3" s="99" t="s">
        <v>40</v>
      </c>
    </row>
    <row r="4" spans="1:19" ht="23.25" customHeight="1">
      <c r="A4" s="14">
        <v>1</v>
      </c>
      <c r="B4" s="22" t="s">
        <v>63</v>
      </c>
      <c r="C4" s="22" t="s">
        <v>256</v>
      </c>
      <c r="D4" s="22" t="s">
        <v>257</v>
      </c>
      <c r="E4" s="25">
        <v>41610</v>
      </c>
      <c r="F4" s="26">
        <f t="shared" ref="F4:F35" ca="1" si="0">(YEAR(NOW())-YEAR(E4))</f>
        <v>6</v>
      </c>
      <c r="G4" s="16" t="s">
        <v>66</v>
      </c>
      <c r="H4" s="23" t="s">
        <v>67</v>
      </c>
      <c r="I4" s="28" t="s">
        <v>258</v>
      </c>
      <c r="J4" s="29" t="s">
        <v>69</v>
      </c>
      <c r="K4" s="22"/>
      <c r="L4" s="30">
        <v>2</v>
      </c>
      <c r="M4" s="30">
        <v>2</v>
      </c>
      <c r="N4" s="30" t="s">
        <v>48</v>
      </c>
      <c r="O4" s="30">
        <f t="shared" ref="O4:O33" si="1">SUM(K4:N4)</f>
        <v>4</v>
      </c>
      <c r="P4" s="30" t="s">
        <v>49</v>
      </c>
      <c r="Q4" s="31" t="s">
        <v>48</v>
      </c>
      <c r="R4" s="30">
        <v>0</v>
      </c>
      <c r="S4" s="42" t="s">
        <v>40</v>
      </c>
    </row>
    <row r="5" spans="1:19" s="90" customFormat="1" ht="23.25" customHeight="1">
      <c r="A5" s="14">
        <v>2</v>
      </c>
      <c r="B5" s="22" t="s">
        <v>63</v>
      </c>
      <c r="C5" s="22" t="s">
        <v>274</v>
      </c>
      <c r="D5" s="22" t="s">
        <v>275</v>
      </c>
      <c r="E5" s="25">
        <v>39234</v>
      </c>
      <c r="F5" s="26">
        <f t="shared" ca="1" si="0"/>
        <v>12</v>
      </c>
      <c r="G5" s="16" t="s">
        <v>66</v>
      </c>
      <c r="H5" s="29" t="s">
        <v>67</v>
      </c>
      <c r="I5" s="28" t="s">
        <v>84</v>
      </c>
      <c r="J5" s="29" t="s">
        <v>69</v>
      </c>
      <c r="K5" s="22"/>
      <c r="L5" s="30">
        <v>2</v>
      </c>
      <c r="M5" s="30">
        <v>2</v>
      </c>
      <c r="N5" s="30" t="s">
        <v>49</v>
      </c>
      <c r="O5" s="30">
        <f t="shared" si="1"/>
        <v>4</v>
      </c>
      <c r="P5" s="30" t="s">
        <v>49</v>
      </c>
      <c r="Q5" s="31" t="s">
        <v>49</v>
      </c>
      <c r="R5" s="30">
        <v>0</v>
      </c>
      <c r="S5" s="42" t="s">
        <v>40</v>
      </c>
    </row>
    <row r="6" spans="1:19" ht="23.25" customHeight="1">
      <c r="A6" s="14">
        <v>3</v>
      </c>
      <c r="B6" s="22" t="s">
        <v>63</v>
      </c>
      <c r="C6" s="22" t="s">
        <v>279</v>
      </c>
      <c r="D6" s="22" t="s">
        <v>280</v>
      </c>
      <c r="E6" s="25">
        <v>39603</v>
      </c>
      <c r="F6" s="26">
        <f t="shared" ca="1" si="0"/>
        <v>11</v>
      </c>
      <c r="G6" s="16" t="s">
        <v>66</v>
      </c>
      <c r="H6" s="29" t="s">
        <v>67</v>
      </c>
      <c r="I6" s="28" t="s">
        <v>149</v>
      </c>
      <c r="J6" s="29" t="s">
        <v>69</v>
      </c>
      <c r="K6" s="22"/>
      <c r="L6" s="30">
        <v>2</v>
      </c>
      <c r="M6" s="30">
        <v>2</v>
      </c>
      <c r="N6" s="30" t="s">
        <v>49</v>
      </c>
      <c r="O6" s="30">
        <f t="shared" si="1"/>
        <v>4</v>
      </c>
      <c r="P6" s="30" t="s">
        <v>49</v>
      </c>
      <c r="Q6" s="31" t="s">
        <v>49</v>
      </c>
      <c r="R6" s="30">
        <v>0</v>
      </c>
      <c r="S6" s="42" t="s">
        <v>40</v>
      </c>
    </row>
    <row r="7" spans="1:19" ht="23.25" customHeight="1">
      <c r="A7" s="14">
        <v>4</v>
      </c>
      <c r="B7" s="22" t="s">
        <v>63</v>
      </c>
      <c r="C7" s="22" t="s">
        <v>81</v>
      </c>
      <c r="D7" s="22" t="s">
        <v>82</v>
      </c>
      <c r="E7" s="25">
        <v>34486</v>
      </c>
      <c r="F7" s="26">
        <f t="shared" ca="1" si="0"/>
        <v>25</v>
      </c>
      <c r="G7" s="14" t="s">
        <v>66</v>
      </c>
      <c r="H7" s="29" t="s">
        <v>83</v>
      </c>
      <c r="I7" s="28" t="s">
        <v>84</v>
      </c>
      <c r="J7" s="23" t="s">
        <v>85</v>
      </c>
      <c r="K7" s="25"/>
      <c r="L7" s="30">
        <v>1</v>
      </c>
      <c r="M7" s="30">
        <v>1</v>
      </c>
      <c r="N7" s="30" t="s">
        <v>49</v>
      </c>
      <c r="O7" s="30">
        <f t="shared" si="1"/>
        <v>2</v>
      </c>
      <c r="P7" s="30" t="s">
        <v>49</v>
      </c>
      <c r="Q7" s="31" t="s">
        <v>49</v>
      </c>
      <c r="R7" s="30">
        <v>2</v>
      </c>
      <c r="S7" s="42" t="s">
        <v>40</v>
      </c>
    </row>
    <row r="8" spans="1:19" ht="23.25" customHeight="1">
      <c r="A8" s="14">
        <v>5</v>
      </c>
      <c r="B8" s="22" t="s">
        <v>63</v>
      </c>
      <c r="C8" s="22" t="s">
        <v>624</v>
      </c>
      <c r="D8" s="22" t="s">
        <v>625</v>
      </c>
      <c r="E8" s="25">
        <v>38139</v>
      </c>
      <c r="F8" s="26">
        <f t="shared" ca="1" si="0"/>
        <v>15</v>
      </c>
      <c r="G8" s="16" t="s">
        <v>66</v>
      </c>
      <c r="H8" s="29" t="s">
        <v>99</v>
      </c>
      <c r="I8" s="28" t="s">
        <v>197</v>
      </c>
      <c r="J8" s="29" t="s">
        <v>69</v>
      </c>
      <c r="K8" s="22"/>
      <c r="L8" s="35">
        <v>0</v>
      </c>
      <c r="M8" s="35">
        <v>1</v>
      </c>
      <c r="N8" s="30" t="s">
        <v>49</v>
      </c>
      <c r="O8" s="30">
        <f t="shared" si="1"/>
        <v>1</v>
      </c>
      <c r="P8" s="30" t="s">
        <v>70</v>
      </c>
      <c r="Q8" s="31" t="s">
        <v>70</v>
      </c>
      <c r="R8" s="35"/>
      <c r="S8" s="42" t="s">
        <v>40</v>
      </c>
    </row>
    <row r="9" spans="1:19" ht="23.25" customHeight="1">
      <c r="A9" s="14">
        <v>6</v>
      </c>
      <c r="B9" s="22" t="s">
        <v>63</v>
      </c>
      <c r="C9" s="22" t="s">
        <v>836</v>
      </c>
      <c r="D9" s="22" t="s">
        <v>625</v>
      </c>
      <c r="E9" s="25">
        <v>42373</v>
      </c>
      <c r="F9" s="26">
        <f t="shared" ca="1" si="0"/>
        <v>3</v>
      </c>
      <c r="G9" s="16" t="s">
        <v>66</v>
      </c>
      <c r="H9" s="23" t="s">
        <v>108</v>
      </c>
      <c r="I9" s="27" t="s">
        <v>239</v>
      </c>
      <c r="J9" s="29" t="s">
        <v>69</v>
      </c>
      <c r="K9" s="22"/>
      <c r="L9" s="35">
        <v>0</v>
      </c>
      <c r="M9" s="35">
        <v>0</v>
      </c>
      <c r="N9" s="30" t="s">
        <v>48</v>
      </c>
      <c r="O9" s="30">
        <f t="shared" si="1"/>
        <v>0</v>
      </c>
      <c r="P9" s="30" t="s">
        <v>70</v>
      </c>
      <c r="Q9" s="31" t="s">
        <v>70</v>
      </c>
      <c r="R9" s="35"/>
      <c r="S9" s="42" t="s">
        <v>40</v>
      </c>
    </row>
    <row r="10" spans="1:19" ht="23.25" customHeight="1">
      <c r="A10" s="14">
        <v>7</v>
      </c>
      <c r="B10" s="22" t="s">
        <v>1516</v>
      </c>
      <c r="C10" s="22" t="s">
        <v>968</v>
      </c>
      <c r="D10" s="22" t="s">
        <v>969</v>
      </c>
      <c r="E10" s="25">
        <v>39975</v>
      </c>
      <c r="F10" s="26">
        <f t="shared" ca="1" si="0"/>
        <v>10</v>
      </c>
      <c r="G10" s="16" t="s">
        <v>74</v>
      </c>
      <c r="H10" s="29" t="s">
        <v>144</v>
      </c>
      <c r="I10" s="28" t="s">
        <v>120</v>
      </c>
      <c r="J10" s="29" t="s">
        <v>69</v>
      </c>
      <c r="K10" s="22"/>
      <c r="L10" s="35">
        <v>0</v>
      </c>
      <c r="M10" s="35">
        <v>1</v>
      </c>
      <c r="N10" s="30" t="s">
        <v>49</v>
      </c>
      <c r="O10" s="30">
        <f t="shared" si="1"/>
        <v>1</v>
      </c>
      <c r="P10" s="30" t="s">
        <v>70</v>
      </c>
      <c r="Q10" s="31" t="s">
        <v>49</v>
      </c>
      <c r="R10" s="35">
        <v>1</v>
      </c>
      <c r="S10" s="42" t="s">
        <v>40</v>
      </c>
    </row>
    <row r="11" spans="1:19" ht="23.25" customHeight="1">
      <c r="A11" s="14">
        <v>8</v>
      </c>
      <c r="B11" s="22" t="s">
        <v>93</v>
      </c>
      <c r="C11" s="22" t="s">
        <v>281</v>
      </c>
      <c r="D11" s="22" t="s">
        <v>282</v>
      </c>
      <c r="E11" s="25">
        <v>38852</v>
      </c>
      <c r="F11" s="26">
        <f t="shared" ca="1" si="0"/>
        <v>13</v>
      </c>
      <c r="G11" s="16" t="s">
        <v>66</v>
      </c>
      <c r="H11" s="29" t="s">
        <v>283</v>
      </c>
      <c r="I11" s="28" t="s">
        <v>284</v>
      </c>
      <c r="J11" s="29" t="s">
        <v>69</v>
      </c>
      <c r="K11" s="22"/>
      <c r="L11" s="30">
        <v>1</v>
      </c>
      <c r="M11" s="30">
        <v>1</v>
      </c>
      <c r="N11" s="30" t="s">
        <v>49</v>
      </c>
      <c r="O11" s="30">
        <f t="shared" si="1"/>
        <v>2</v>
      </c>
      <c r="P11" s="30" t="s">
        <v>49</v>
      </c>
      <c r="Q11" s="31" t="s">
        <v>49</v>
      </c>
      <c r="R11" s="30">
        <v>1</v>
      </c>
      <c r="S11" s="42" t="s">
        <v>40</v>
      </c>
    </row>
    <row r="12" spans="1:19" ht="23.25" customHeight="1">
      <c r="A12" s="14">
        <v>9</v>
      </c>
      <c r="B12" s="22" t="s">
        <v>1516</v>
      </c>
      <c r="C12" s="22" t="s">
        <v>971</v>
      </c>
      <c r="D12" s="22" t="s">
        <v>972</v>
      </c>
      <c r="E12" s="25">
        <v>39603</v>
      </c>
      <c r="F12" s="26">
        <f t="shared" ca="1" si="0"/>
        <v>11</v>
      </c>
      <c r="G12" s="16" t="s">
        <v>74</v>
      </c>
      <c r="H12" s="29" t="s">
        <v>216</v>
      </c>
      <c r="I12" s="28" t="s">
        <v>261</v>
      </c>
      <c r="J12" s="29" t="s">
        <v>69</v>
      </c>
      <c r="K12" s="22" t="s">
        <v>171</v>
      </c>
      <c r="L12" s="30">
        <v>0</v>
      </c>
      <c r="M12" s="30">
        <v>0</v>
      </c>
      <c r="N12" s="30" t="s">
        <v>48</v>
      </c>
      <c r="O12" s="30">
        <f t="shared" si="1"/>
        <v>0</v>
      </c>
      <c r="P12" s="30" t="s">
        <v>70</v>
      </c>
      <c r="Q12" s="31" t="s">
        <v>49</v>
      </c>
      <c r="R12" s="30">
        <v>1</v>
      </c>
      <c r="S12" s="42" t="s">
        <v>40</v>
      </c>
    </row>
    <row r="13" spans="1:19" ht="23.25" customHeight="1">
      <c r="A13" s="14">
        <v>10</v>
      </c>
      <c r="B13" s="22" t="s">
        <v>63</v>
      </c>
      <c r="C13" s="22" t="s">
        <v>630</v>
      </c>
      <c r="D13" s="22" t="s">
        <v>631</v>
      </c>
      <c r="E13" s="25">
        <v>40026</v>
      </c>
      <c r="F13" s="26">
        <f t="shared" ca="1" si="0"/>
        <v>10</v>
      </c>
      <c r="G13" s="16" t="s">
        <v>66</v>
      </c>
      <c r="H13" s="29" t="s">
        <v>79</v>
      </c>
      <c r="I13" s="28" t="s">
        <v>120</v>
      </c>
      <c r="J13" s="29" t="s">
        <v>69</v>
      </c>
      <c r="K13" s="22"/>
      <c r="L13" s="35">
        <v>0</v>
      </c>
      <c r="M13" s="35">
        <v>0</v>
      </c>
      <c r="N13" s="30" t="s">
        <v>48</v>
      </c>
      <c r="O13" s="30">
        <f t="shared" si="1"/>
        <v>0</v>
      </c>
      <c r="P13" s="30" t="s">
        <v>70</v>
      </c>
      <c r="Q13" s="31" t="s">
        <v>70</v>
      </c>
      <c r="R13" s="35"/>
      <c r="S13" s="42" t="s">
        <v>40</v>
      </c>
    </row>
    <row r="14" spans="1:19" ht="23.25" customHeight="1">
      <c r="A14" s="14">
        <v>11</v>
      </c>
      <c r="B14" s="23" t="s">
        <v>71</v>
      </c>
      <c r="C14" s="23" t="s">
        <v>419</v>
      </c>
      <c r="D14" s="23" t="s">
        <v>420</v>
      </c>
      <c r="E14" s="25">
        <v>40686</v>
      </c>
      <c r="F14" s="26">
        <f t="shared" ca="1" si="0"/>
        <v>8</v>
      </c>
      <c r="G14" s="32" t="s">
        <v>74</v>
      </c>
      <c r="H14" s="23" t="s">
        <v>119</v>
      </c>
      <c r="I14" s="28" t="s">
        <v>284</v>
      </c>
      <c r="J14" s="33" t="s">
        <v>105</v>
      </c>
      <c r="K14" s="26"/>
      <c r="L14" s="30">
        <v>1</v>
      </c>
      <c r="M14" s="30">
        <v>1</v>
      </c>
      <c r="N14" s="30" t="s">
        <v>49</v>
      </c>
      <c r="O14" s="30">
        <f t="shared" si="1"/>
        <v>2</v>
      </c>
      <c r="P14" s="30" t="s">
        <v>49</v>
      </c>
      <c r="Q14" s="31" t="s">
        <v>49</v>
      </c>
      <c r="R14" s="30">
        <v>0</v>
      </c>
      <c r="S14" s="42" t="s">
        <v>40</v>
      </c>
    </row>
    <row r="15" spans="1:19" ht="23.25" customHeight="1">
      <c r="A15" s="14">
        <v>12</v>
      </c>
      <c r="B15" s="22" t="s">
        <v>116</v>
      </c>
      <c r="C15" s="22" t="s">
        <v>973</v>
      </c>
      <c r="D15" s="22" t="s">
        <v>974</v>
      </c>
      <c r="E15" s="25">
        <v>39966</v>
      </c>
      <c r="F15" s="26">
        <f t="shared" ca="1" si="0"/>
        <v>10</v>
      </c>
      <c r="G15" s="16" t="s">
        <v>74</v>
      </c>
      <c r="H15" s="29" t="s">
        <v>888</v>
      </c>
      <c r="I15" s="28" t="s">
        <v>197</v>
      </c>
      <c r="J15" s="29" t="s">
        <v>69</v>
      </c>
      <c r="K15" s="22"/>
      <c r="L15" s="30">
        <v>1</v>
      </c>
      <c r="M15" s="30">
        <v>2</v>
      </c>
      <c r="N15" s="30" t="s">
        <v>49</v>
      </c>
      <c r="O15" s="30">
        <f t="shared" si="1"/>
        <v>3</v>
      </c>
      <c r="P15" s="30" t="s">
        <v>49</v>
      </c>
      <c r="Q15" s="31" t="s">
        <v>49</v>
      </c>
      <c r="R15" s="30">
        <v>0</v>
      </c>
      <c r="S15" s="42" t="s">
        <v>40</v>
      </c>
    </row>
    <row r="16" spans="1:19" ht="23.25" customHeight="1">
      <c r="A16" s="14">
        <v>13</v>
      </c>
      <c r="B16" s="23" t="s">
        <v>116</v>
      </c>
      <c r="C16" s="22" t="s">
        <v>117</v>
      </c>
      <c r="D16" s="22" t="s">
        <v>118</v>
      </c>
      <c r="E16" s="25">
        <v>33392</v>
      </c>
      <c r="F16" s="26">
        <f t="shared" ca="1" si="0"/>
        <v>28</v>
      </c>
      <c r="G16" s="14" t="s">
        <v>74</v>
      </c>
      <c r="H16" s="29" t="s">
        <v>119</v>
      </c>
      <c r="I16" s="28" t="s">
        <v>120</v>
      </c>
      <c r="J16" s="23" t="s">
        <v>85</v>
      </c>
      <c r="K16" s="25"/>
      <c r="L16" s="30">
        <v>1</v>
      </c>
      <c r="M16" s="30">
        <v>1</v>
      </c>
      <c r="N16" s="30" t="s">
        <v>49</v>
      </c>
      <c r="O16" s="30">
        <f t="shared" si="1"/>
        <v>2</v>
      </c>
      <c r="P16" s="30" t="s">
        <v>49</v>
      </c>
      <c r="Q16" s="31" t="s">
        <v>49</v>
      </c>
      <c r="R16" s="30">
        <v>0</v>
      </c>
      <c r="S16" s="42" t="s">
        <v>40</v>
      </c>
    </row>
    <row r="17" spans="1:19" ht="23.25" customHeight="1">
      <c r="A17" s="14">
        <v>14</v>
      </c>
      <c r="B17" s="23" t="s">
        <v>93</v>
      </c>
      <c r="C17" s="34" t="s">
        <v>1109</v>
      </c>
      <c r="D17" s="34" t="s">
        <v>719</v>
      </c>
      <c r="E17" s="25">
        <v>41395</v>
      </c>
      <c r="F17" s="26">
        <f t="shared" ca="1" si="0"/>
        <v>6</v>
      </c>
      <c r="G17" s="32" t="s">
        <v>66</v>
      </c>
      <c r="H17" s="29" t="s">
        <v>283</v>
      </c>
      <c r="I17" s="28" t="s">
        <v>40</v>
      </c>
      <c r="J17" s="23" t="s">
        <v>810</v>
      </c>
      <c r="K17" s="26"/>
      <c r="L17" s="30">
        <v>0</v>
      </c>
      <c r="M17" s="30">
        <v>0</v>
      </c>
      <c r="N17" s="30" t="s">
        <v>48</v>
      </c>
      <c r="O17" s="30">
        <f t="shared" si="1"/>
        <v>0</v>
      </c>
      <c r="P17" s="30" t="s">
        <v>70</v>
      </c>
      <c r="Q17" s="31" t="s">
        <v>70</v>
      </c>
      <c r="R17" s="30"/>
      <c r="S17" s="29" t="s">
        <v>40</v>
      </c>
    </row>
    <row r="18" spans="1:19" ht="23.25" customHeight="1">
      <c r="A18" s="14">
        <v>15</v>
      </c>
      <c r="B18" s="23" t="s">
        <v>71</v>
      </c>
      <c r="C18" s="23" t="s">
        <v>847</v>
      </c>
      <c r="D18" s="23" t="s">
        <v>848</v>
      </c>
      <c r="E18" s="24">
        <v>42821</v>
      </c>
      <c r="F18" s="26">
        <f t="shared" ca="1" si="0"/>
        <v>2</v>
      </c>
      <c r="G18" s="16" t="s">
        <v>74</v>
      </c>
      <c r="H18" s="16" t="s">
        <v>216</v>
      </c>
      <c r="I18" s="28" t="s">
        <v>278</v>
      </c>
      <c r="J18" s="33" t="s">
        <v>105</v>
      </c>
      <c r="K18" s="26"/>
      <c r="L18" s="35">
        <v>0</v>
      </c>
      <c r="M18" s="35">
        <v>1</v>
      </c>
      <c r="N18" s="30" t="s">
        <v>48</v>
      </c>
      <c r="O18" s="30">
        <f t="shared" si="1"/>
        <v>1</v>
      </c>
      <c r="P18" s="30" t="s">
        <v>70</v>
      </c>
      <c r="Q18" s="31" t="s">
        <v>70</v>
      </c>
      <c r="R18" s="30"/>
      <c r="S18" s="42" t="s">
        <v>40</v>
      </c>
    </row>
    <row r="19" spans="1:19" ht="23.25" customHeight="1">
      <c r="A19" s="14">
        <v>16</v>
      </c>
      <c r="B19" s="22" t="s">
        <v>71</v>
      </c>
      <c r="C19" s="22" t="s">
        <v>250</v>
      </c>
      <c r="D19" s="22" t="s">
        <v>414</v>
      </c>
      <c r="E19" s="25">
        <v>39603</v>
      </c>
      <c r="F19" s="26">
        <f t="shared" ca="1" si="0"/>
        <v>11</v>
      </c>
      <c r="G19" s="16" t="s">
        <v>74</v>
      </c>
      <c r="H19" s="29" t="s">
        <v>88</v>
      </c>
      <c r="I19" s="28" t="s">
        <v>96</v>
      </c>
      <c r="J19" s="29" t="s">
        <v>69</v>
      </c>
      <c r="K19" s="22"/>
      <c r="L19" s="30">
        <v>1</v>
      </c>
      <c r="M19" s="30">
        <v>1</v>
      </c>
      <c r="N19" s="30" t="s">
        <v>49</v>
      </c>
      <c r="O19" s="30">
        <f t="shared" si="1"/>
        <v>2</v>
      </c>
      <c r="P19" s="30" t="s">
        <v>49</v>
      </c>
      <c r="Q19" s="31" t="s">
        <v>48</v>
      </c>
      <c r="R19" s="30">
        <v>0</v>
      </c>
      <c r="S19" s="42" t="s">
        <v>40</v>
      </c>
    </row>
    <row r="20" spans="1:19" ht="23.25" customHeight="1">
      <c r="A20" s="14">
        <v>17</v>
      </c>
      <c r="B20" s="22" t="s">
        <v>116</v>
      </c>
      <c r="C20" s="22" t="s">
        <v>415</v>
      </c>
      <c r="D20" s="22" t="s">
        <v>416</v>
      </c>
      <c r="E20" s="25">
        <v>40141</v>
      </c>
      <c r="F20" s="26">
        <f t="shared" ca="1" si="0"/>
        <v>10</v>
      </c>
      <c r="G20" s="16" t="s">
        <v>74</v>
      </c>
      <c r="H20" s="29" t="s">
        <v>216</v>
      </c>
      <c r="I20" s="28" t="s">
        <v>293</v>
      </c>
      <c r="J20" s="29" t="s">
        <v>69</v>
      </c>
      <c r="K20" s="22"/>
      <c r="L20" s="30">
        <v>1</v>
      </c>
      <c r="M20" s="30">
        <v>1</v>
      </c>
      <c r="N20" s="30" t="s">
        <v>49</v>
      </c>
      <c r="O20" s="30">
        <f t="shared" si="1"/>
        <v>2</v>
      </c>
      <c r="P20" s="30" t="s">
        <v>48</v>
      </c>
      <c r="Q20" s="31" t="s">
        <v>48</v>
      </c>
      <c r="R20" s="30">
        <v>0</v>
      </c>
      <c r="S20" s="42" t="s">
        <v>40</v>
      </c>
    </row>
    <row r="21" spans="1:19" ht="23.25" customHeight="1">
      <c r="A21" s="14">
        <v>18</v>
      </c>
      <c r="B21" s="22" t="s">
        <v>116</v>
      </c>
      <c r="C21" s="22" t="s">
        <v>803</v>
      </c>
      <c r="D21" s="22" t="s">
        <v>804</v>
      </c>
      <c r="E21" s="25">
        <v>39976</v>
      </c>
      <c r="F21" s="26">
        <f t="shared" ca="1" si="0"/>
        <v>10</v>
      </c>
      <c r="G21" s="16" t="s">
        <v>74</v>
      </c>
      <c r="H21" s="29" t="s">
        <v>119</v>
      </c>
      <c r="I21" s="28" t="s">
        <v>239</v>
      </c>
      <c r="J21" s="29" t="s">
        <v>69</v>
      </c>
      <c r="K21" s="22"/>
      <c r="L21" s="30">
        <v>3</v>
      </c>
      <c r="M21" s="30">
        <v>3</v>
      </c>
      <c r="N21" s="30" t="s">
        <v>49</v>
      </c>
      <c r="O21" s="30">
        <f t="shared" si="1"/>
        <v>6</v>
      </c>
      <c r="P21" s="30" t="s">
        <v>49</v>
      </c>
      <c r="Q21" s="31" t="s">
        <v>49</v>
      </c>
      <c r="R21" s="30">
        <v>0</v>
      </c>
      <c r="S21" s="42" t="s">
        <v>40</v>
      </c>
    </row>
    <row r="22" spans="1:19" ht="23.25" customHeight="1">
      <c r="A22" s="14">
        <v>19</v>
      </c>
      <c r="B22" s="22" t="s">
        <v>63</v>
      </c>
      <c r="C22" s="22" t="s">
        <v>975</v>
      </c>
      <c r="D22" s="22" t="s">
        <v>976</v>
      </c>
      <c r="E22" s="25">
        <v>40912</v>
      </c>
      <c r="F22" s="26">
        <f t="shared" ca="1" si="0"/>
        <v>7</v>
      </c>
      <c r="G22" s="16" t="s">
        <v>66</v>
      </c>
      <c r="H22" s="23" t="s">
        <v>67</v>
      </c>
      <c r="I22" s="28" t="s">
        <v>149</v>
      </c>
      <c r="J22" s="29" t="s">
        <v>69</v>
      </c>
      <c r="K22" s="22"/>
      <c r="L22" s="30">
        <v>1</v>
      </c>
      <c r="M22" s="30">
        <v>2</v>
      </c>
      <c r="N22" s="30" t="s">
        <v>49</v>
      </c>
      <c r="O22" s="30">
        <f t="shared" si="1"/>
        <v>3</v>
      </c>
      <c r="P22" s="30" t="s">
        <v>49</v>
      </c>
      <c r="Q22" s="31" t="s">
        <v>49</v>
      </c>
      <c r="R22" s="30">
        <v>0</v>
      </c>
      <c r="S22" s="42" t="s">
        <v>40</v>
      </c>
    </row>
    <row r="23" spans="1:19" ht="23.25" customHeight="1">
      <c r="A23" s="14">
        <v>20</v>
      </c>
      <c r="B23" s="23" t="s">
        <v>71</v>
      </c>
      <c r="C23" s="23" t="s">
        <v>850</v>
      </c>
      <c r="D23" s="23" t="s">
        <v>851</v>
      </c>
      <c r="E23" s="25">
        <v>42597</v>
      </c>
      <c r="F23" s="26">
        <f t="shared" ca="1" si="0"/>
        <v>3</v>
      </c>
      <c r="G23" s="32" t="s">
        <v>74</v>
      </c>
      <c r="H23" s="23" t="s">
        <v>104</v>
      </c>
      <c r="I23" s="28" t="s">
        <v>852</v>
      </c>
      <c r="J23" s="33" t="s">
        <v>105</v>
      </c>
      <c r="K23" s="26"/>
      <c r="L23" s="35">
        <v>0</v>
      </c>
      <c r="M23" s="35">
        <v>1</v>
      </c>
      <c r="N23" s="30" t="s">
        <v>48</v>
      </c>
      <c r="O23" s="30">
        <f t="shared" si="1"/>
        <v>1</v>
      </c>
      <c r="P23" s="30" t="s">
        <v>70</v>
      </c>
      <c r="Q23" s="31" t="s">
        <v>70</v>
      </c>
      <c r="R23" s="30"/>
      <c r="S23" s="42" t="s">
        <v>40</v>
      </c>
    </row>
    <row r="24" spans="1:19" ht="23.25" customHeight="1">
      <c r="A24" s="14">
        <v>21</v>
      </c>
      <c r="B24" s="22" t="s">
        <v>63</v>
      </c>
      <c r="C24" s="22" t="s">
        <v>259</v>
      </c>
      <c r="D24" s="22" t="s">
        <v>260</v>
      </c>
      <c r="E24" s="25">
        <v>41416</v>
      </c>
      <c r="F24" s="26">
        <f t="shared" ca="1" si="0"/>
        <v>6</v>
      </c>
      <c r="G24" s="16" t="s">
        <v>66</v>
      </c>
      <c r="H24" s="29" t="s">
        <v>67</v>
      </c>
      <c r="I24" s="28" t="s">
        <v>261</v>
      </c>
      <c r="J24" s="29" t="s">
        <v>69</v>
      </c>
      <c r="K24" s="22"/>
      <c r="L24" s="30">
        <v>1</v>
      </c>
      <c r="M24" s="30">
        <v>1</v>
      </c>
      <c r="N24" s="30" t="s">
        <v>48</v>
      </c>
      <c r="O24" s="30">
        <f t="shared" si="1"/>
        <v>2</v>
      </c>
      <c r="P24" s="30" t="s">
        <v>49</v>
      </c>
      <c r="Q24" s="31" t="s">
        <v>48</v>
      </c>
      <c r="R24" s="30">
        <v>1</v>
      </c>
      <c r="S24" s="42" t="s">
        <v>40</v>
      </c>
    </row>
    <row r="25" spans="1:19" ht="23.25" customHeight="1">
      <c r="A25" s="14">
        <v>22</v>
      </c>
      <c r="B25" s="23" t="s">
        <v>116</v>
      </c>
      <c r="C25" s="22" t="s">
        <v>142</v>
      </c>
      <c r="D25" s="22" t="s">
        <v>143</v>
      </c>
      <c r="E25" s="25">
        <v>30834</v>
      </c>
      <c r="F25" s="26">
        <f t="shared" ca="1" si="0"/>
        <v>35</v>
      </c>
      <c r="G25" s="14" t="s">
        <v>74</v>
      </c>
      <c r="H25" s="29" t="s">
        <v>144</v>
      </c>
      <c r="I25" s="28" t="s">
        <v>138</v>
      </c>
      <c r="J25" s="23" t="s">
        <v>85</v>
      </c>
      <c r="K25" s="25"/>
      <c r="L25" s="35">
        <v>0</v>
      </c>
      <c r="M25" s="35">
        <v>1</v>
      </c>
      <c r="N25" s="30" t="s">
        <v>49</v>
      </c>
      <c r="O25" s="30">
        <f t="shared" si="1"/>
        <v>1</v>
      </c>
      <c r="P25" s="30" t="s">
        <v>70</v>
      </c>
      <c r="Q25" s="31" t="s">
        <v>49</v>
      </c>
      <c r="R25" s="30">
        <v>1</v>
      </c>
      <c r="S25" s="42" t="s">
        <v>40</v>
      </c>
    </row>
    <row r="26" spans="1:19" ht="23.25" customHeight="1">
      <c r="A26" s="14">
        <v>23</v>
      </c>
      <c r="B26" s="22" t="s">
        <v>1516</v>
      </c>
      <c r="C26" s="22" t="s">
        <v>270</v>
      </c>
      <c r="D26" s="22" t="s">
        <v>271</v>
      </c>
      <c r="E26" s="25">
        <v>40529</v>
      </c>
      <c r="F26" s="26">
        <f t="shared" ca="1" si="0"/>
        <v>9</v>
      </c>
      <c r="G26" s="16" t="s">
        <v>74</v>
      </c>
      <c r="H26" s="29" t="s">
        <v>88</v>
      </c>
      <c r="I26" s="28" t="s">
        <v>138</v>
      </c>
      <c r="J26" s="29" t="s">
        <v>69</v>
      </c>
      <c r="K26" s="22"/>
      <c r="L26" s="30">
        <v>1</v>
      </c>
      <c r="M26" s="30">
        <v>1</v>
      </c>
      <c r="N26" s="30" t="s">
        <v>49</v>
      </c>
      <c r="O26" s="30">
        <f t="shared" si="1"/>
        <v>2</v>
      </c>
      <c r="P26" s="30" t="s">
        <v>48</v>
      </c>
      <c r="Q26" s="31" t="s">
        <v>48</v>
      </c>
      <c r="R26" s="30">
        <v>1</v>
      </c>
      <c r="S26" s="42" t="s">
        <v>40</v>
      </c>
    </row>
    <row r="27" spans="1:19" ht="23.25" customHeight="1">
      <c r="A27" s="14">
        <v>24</v>
      </c>
      <c r="B27" s="22" t="s">
        <v>1516</v>
      </c>
      <c r="C27" s="22" t="s">
        <v>425</v>
      </c>
      <c r="D27" s="22" t="s">
        <v>426</v>
      </c>
      <c r="E27" s="25">
        <v>39484</v>
      </c>
      <c r="F27" s="26">
        <f t="shared" ca="1" si="0"/>
        <v>11</v>
      </c>
      <c r="G27" s="16" t="s">
        <v>74</v>
      </c>
      <c r="H27" s="29" t="s">
        <v>216</v>
      </c>
      <c r="I27" s="28" t="s">
        <v>258</v>
      </c>
      <c r="J27" s="29" t="s">
        <v>69</v>
      </c>
      <c r="K27" s="22"/>
      <c r="L27" s="30">
        <v>1</v>
      </c>
      <c r="M27" s="30">
        <v>1</v>
      </c>
      <c r="N27" s="30" t="s">
        <v>49</v>
      </c>
      <c r="O27" s="30">
        <f t="shared" si="1"/>
        <v>2</v>
      </c>
      <c r="P27" s="30" t="s">
        <v>49</v>
      </c>
      <c r="Q27" s="31" t="s">
        <v>49</v>
      </c>
      <c r="R27" s="30">
        <v>0</v>
      </c>
      <c r="S27" s="42" t="s">
        <v>40</v>
      </c>
    </row>
    <row r="28" spans="1:19" ht="23.25" customHeight="1">
      <c r="A28" s="14">
        <v>25</v>
      </c>
      <c r="B28" s="23" t="s">
        <v>93</v>
      </c>
      <c r="C28" s="22" t="s">
        <v>150</v>
      </c>
      <c r="D28" s="22" t="s">
        <v>143</v>
      </c>
      <c r="E28" s="25">
        <v>28004</v>
      </c>
      <c r="F28" s="26">
        <f t="shared" ca="1" si="0"/>
        <v>43</v>
      </c>
      <c r="G28" s="14" t="s">
        <v>66</v>
      </c>
      <c r="H28" s="29" t="s">
        <v>67</v>
      </c>
      <c r="I28" s="28" t="s">
        <v>122</v>
      </c>
      <c r="J28" s="23" t="s">
        <v>85</v>
      </c>
      <c r="K28" s="25"/>
      <c r="L28" s="35">
        <v>0</v>
      </c>
      <c r="M28" s="35">
        <v>1</v>
      </c>
      <c r="N28" s="30" t="s">
        <v>49</v>
      </c>
      <c r="O28" s="30">
        <f t="shared" si="1"/>
        <v>1</v>
      </c>
      <c r="P28" s="30" t="s">
        <v>70</v>
      </c>
      <c r="Q28" s="31" t="s">
        <v>70</v>
      </c>
      <c r="R28" s="30"/>
      <c r="S28" s="42" t="s">
        <v>40</v>
      </c>
    </row>
    <row r="29" spans="1:19" ht="23.25" customHeight="1">
      <c r="A29" s="14">
        <v>26</v>
      </c>
      <c r="B29" s="22" t="s">
        <v>63</v>
      </c>
      <c r="C29" s="22" t="s">
        <v>860</v>
      </c>
      <c r="D29" s="22" t="s">
        <v>861</v>
      </c>
      <c r="E29" s="25">
        <v>42373</v>
      </c>
      <c r="F29" s="26">
        <f t="shared" ca="1" si="0"/>
        <v>3</v>
      </c>
      <c r="G29" s="16" t="s">
        <v>66</v>
      </c>
      <c r="H29" s="23" t="s">
        <v>67</v>
      </c>
      <c r="I29" s="27" t="s">
        <v>862</v>
      </c>
      <c r="J29" s="29" t="s">
        <v>69</v>
      </c>
      <c r="K29" s="22"/>
      <c r="L29" s="35">
        <v>0</v>
      </c>
      <c r="M29" s="35">
        <v>1</v>
      </c>
      <c r="N29" s="30" t="s">
        <v>48</v>
      </c>
      <c r="O29" s="30">
        <f t="shared" si="1"/>
        <v>1</v>
      </c>
      <c r="P29" s="30" t="s">
        <v>70</v>
      </c>
      <c r="Q29" s="31" t="s">
        <v>70</v>
      </c>
      <c r="R29" s="30"/>
      <c r="S29" s="42" t="s">
        <v>40</v>
      </c>
    </row>
    <row r="30" spans="1:19" ht="23.25" customHeight="1">
      <c r="A30" s="14">
        <v>27</v>
      </c>
      <c r="B30" s="23" t="s">
        <v>93</v>
      </c>
      <c r="C30" s="22" t="s">
        <v>94</v>
      </c>
      <c r="D30" s="22" t="s">
        <v>95</v>
      </c>
      <c r="E30" s="25">
        <v>40686</v>
      </c>
      <c r="F30" s="26">
        <f t="shared" ca="1" si="0"/>
        <v>8</v>
      </c>
      <c r="G30" s="16" t="s">
        <v>66</v>
      </c>
      <c r="H30" s="29" t="s">
        <v>67</v>
      </c>
      <c r="I30" s="28" t="s">
        <v>96</v>
      </c>
      <c r="J30" s="29" t="s">
        <v>69</v>
      </c>
      <c r="K30" s="22"/>
      <c r="L30" s="30">
        <v>5</v>
      </c>
      <c r="M30" s="30">
        <v>5</v>
      </c>
      <c r="N30" s="30" t="s">
        <v>49</v>
      </c>
      <c r="O30" s="30">
        <f t="shared" si="1"/>
        <v>10</v>
      </c>
      <c r="P30" s="30" t="s">
        <v>49</v>
      </c>
      <c r="Q30" s="31" t="s">
        <v>49</v>
      </c>
      <c r="R30" s="30">
        <v>1</v>
      </c>
      <c r="S30" s="42" t="s">
        <v>40</v>
      </c>
    </row>
    <row r="31" spans="1:19" ht="23.25" customHeight="1">
      <c r="A31" s="14">
        <v>28</v>
      </c>
      <c r="B31" s="22" t="s">
        <v>63</v>
      </c>
      <c r="C31" s="22" t="s">
        <v>276</v>
      </c>
      <c r="D31" s="22" t="s">
        <v>277</v>
      </c>
      <c r="E31" s="25">
        <v>42464</v>
      </c>
      <c r="F31" s="26">
        <f t="shared" ca="1" si="0"/>
        <v>3</v>
      </c>
      <c r="G31" s="16" t="s">
        <v>66</v>
      </c>
      <c r="H31" s="23" t="s">
        <v>108</v>
      </c>
      <c r="I31" s="27" t="s">
        <v>278</v>
      </c>
      <c r="J31" s="29" t="s">
        <v>69</v>
      </c>
      <c r="K31" s="22"/>
      <c r="L31" s="30">
        <v>2</v>
      </c>
      <c r="M31" s="30">
        <v>2</v>
      </c>
      <c r="N31" s="30" t="s">
        <v>48</v>
      </c>
      <c r="O31" s="30">
        <f t="shared" si="1"/>
        <v>4</v>
      </c>
      <c r="P31" s="30" t="s">
        <v>48</v>
      </c>
      <c r="Q31" s="31" t="s">
        <v>48</v>
      </c>
      <c r="R31" s="30">
        <v>0</v>
      </c>
      <c r="S31" s="42" t="s">
        <v>40</v>
      </c>
    </row>
    <row r="32" spans="1:19" ht="23.25" customHeight="1">
      <c r="A32" s="14">
        <v>29</v>
      </c>
      <c r="B32" s="22" t="s">
        <v>63</v>
      </c>
      <c r="C32" s="22" t="s">
        <v>289</v>
      </c>
      <c r="D32" s="22" t="s">
        <v>290</v>
      </c>
      <c r="E32" s="25">
        <v>39839</v>
      </c>
      <c r="F32" s="26">
        <f t="shared" ca="1" si="0"/>
        <v>10</v>
      </c>
      <c r="G32" s="16" t="s">
        <v>66</v>
      </c>
      <c r="H32" s="29" t="s">
        <v>79</v>
      </c>
      <c r="I32" s="28" t="s">
        <v>258</v>
      </c>
      <c r="J32" s="29" t="s">
        <v>69</v>
      </c>
      <c r="K32" s="22"/>
      <c r="L32" s="30">
        <v>2</v>
      </c>
      <c r="M32" s="30">
        <v>2</v>
      </c>
      <c r="N32" s="30" t="s">
        <v>49</v>
      </c>
      <c r="O32" s="30">
        <f t="shared" si="1"/>
        <v>4</v>
      </c>
      <c r="P32" s="30" t="s">
        <v>49</v>
      </c>
      <c r="Q32" s="31" t="s">
        <v>49</v>
      </c>
      <c r="R32" s="30">
        <v>0</v>
      </c>
      <c r="S32" s="42" t="s">
        <v>40</v>
      </c>
    </row>
    <row r="33" spans="1:19" ht="23.25" customHeight="1">
      <c r="A33" s="14">
        <v>30</v>
      </c>
      <c r="B33" s="22" t="s">
        <v>71</v>
      </c>
      <c r="C33" s="22" t="s">
        <v>633</v>
      </c>
      <c r="D33" s="22" t="s">
        <v>634</v>
      </c>
      <c r="E33" s="25">
        <v>39972</v>
      </c>
      <c r="F33" s="26">
        <f t="shared" ca="1" si="0"/>
        <v>10</v>
      </c>
      <c r="G33" s="16" t="s">
        <v>74</v>
      </c>
      <c r="H33" s="29" t="s">
        <v>216</v>
      </c>
      <c r="I33" s="28" t="s">
        <v>258</v>
      </c>
      <c r="J33" s="29" t="s">
        <v>69</v>
      </c>
      <c r="K33" s="22"/>
      <c r="L33" s="35">
        <v>0</v>
      </c>
      <c r="M33" s="35">
        <v>0</v>
      </c>
      <c r="N33" s="30" t="s">
        <v>48</v>
      </c>
      <c r="O33" s="30">
        <f t="shared" si="1"/>
        <v>0</v>
      </c>
      <c r="P33" s="30" t="s">
        <v>70</v>
      </c>
      <c r="Q33" s="31" t="s">
        <v>70</v>
      </c>
      <c r="R33" s="35"/>
      <c r="S33" s="42" t="s">
        <v>40</v>
      </c>
    </row>
    <row r="34" spans="1:19" ht="23.25" customHeight="1">
      <c r="A34" s="14">
        <v>31</v>
      </c>
      <c r="B34" s="22" t="s">
        <v>63</v>
      </c>
      <c r="C34" s="22" t="s">
        <v>1535</v>
      </c>
      <c r="D34" s="22" t="s">
        <v>1542</v>
      </c>
      <c r="E34" s="25">
        <v>43192</v>
      </c>
      <c r="F34" s="26">
        <f t="shared" ca="1" si="0"/>
        <v>1</v>
      </c>
      <c r="G34" s="14"/>
      <c r="H34" s="29"/>
      <c r="I34" s="28"/>
      <c r="J34" s="23"/>
      <c r="K34" s="25"/>
      <c r="L34" s="35"/>
      <c r="M34" s="35">
        <v>0</v>
      </c>
      <c r="N34" s="30" t="s">
        <v>48</v>
      </c>
      <c r="O34" s="30"/>
      <c r="P34" s="30"/>
      <c r="Q34" s="31"/>
      <c r="R34" s="30"/>
      <c r="S34" s="42" t="s">
        <v>40</v>
      </c>
    </row>
    <row r="35" spans="1:19" ht="23.25" customHeight="1">
      <c r="A35" s="14">
        <v>32</v>
      </c>
      <c r="B35" s="22" t="s">
        <v>1516</v>
      </c>
      <c r="C35" s="22" t="s">
        <v>981</v>
      </c>
      <c r="D35" s="22" t="s">
        <v>982</v>
      </c>
      <c r="E35" s="25">
        <v>40031</v>
      </c>
      <c r="F35" s="26">
        <f t="shared" ca="1" si="0"/>
        <v>10</v>
      </c>
      <c r="G35" s="16" t="s">
        <v>74</v>
      </c>
      <c r="H35" s="29" t="s">
        <v>137</v>
      </c>
      <c r="I35" s="28" t="s">
        <v>120</v>
      </c>
      <c r="J35" s="29" t="s">
        <v>69</v>
      </c>
      <c r="K35" s="22"/>
      <c r="L35" s="30">
        <v>0</v>
      </c>
      <c r="M35" s="30">
        <v>1</v>
      </c>
      <c r="N35" s="30" t="s">
        <v>49</v>
      </c>
      <c r="O35" s="30">
        <f t="shared" ref="O35:O56" si="2">SUM(K35:N35)</f>
        <v>1</v>
      </c>
      <c r="P35" s="30" t="s">
        <v>70</v>
      </c>
      <c r="Q35" s="31" t="s">
        <v>49</v>
      </c>
      <c r="R35" s="30">
        <v>1</v>
      </c>
      <c r="S35" s="42" t="s">
        <v>40</v>
      </c>
    </row>
    <row r="36" spans="1:19" ht="23.25" customHeight="1">
      <c r="A36" s="14">
        <v>33</v>
      </c>
      <c r="B36" s="22" t="s">
        <v>101</v>
      </c>
      <c r="C36" s="22" t="s">
        <v>863</v>
      </c>
      <c r="D36" s="22" t="s">
        <v>864</v>
      </c>
      <c r="E36" s="25">
        <v>40312</v>
      </c>
      <c r="F36" s="26">
        <f t="shared" ref="F36:F67" ca="1" si="3">(YEAR(NOW())-YEAR(E36))</f>
        <v>9</v>
      </c>
      <c r="G36" s="16" t="s">
        <v>74</v>
      </c>
      <c r="H36" s="29" t="s">
        <v>254</v>
      </c>
      <c r="I36" s="28" t="s">
        <v>200</v>
      </c>
      <c r="J36" s="29" t="s">
        <v>69</v>
      </c>
      <c r="K36" s="22"/>
      <c r="L36" s="35">
        <v>0</v>
      </c>
      <c r="M36" s="35">
        <v>0</v>
      </c>
      <c r="N36" s="30" t="s">
        <v>48</v>
      </c>
      <c r="O36" s="30">
        <f t="shared" si="2"/>
        <v>0</v>
      </c>
      <c r="P36" s="30" t="s">
        <v>70</v>
      </c>
      <c r="Q36" s="31" t="s">
        <v>70</v>
      </c>
      <c r="R36" s="35"/>
      <c r="S36" s="42" t="s">
        <v>40</v>
      </c>
    </row>
    <row r="37" spans="1:19" ht="23.25" customHeight="1">
      <c r="A37" s="14">
        <v>34</v>
      </c>
      <c r="B37" s="22" t="s">
        <v>63</v>
      </c>
      <c r="C37" s="22" t="s">
        <v>429</v>
      </c>
      <c r="D37" s="23" t="s">
        <v>430</v>
      </c>
      <c r="E37" s="25">
        <v>40688</v>
      </c>
      <c r="F37" s="26">
        <f t="shared" ca="1" si="3"/>
        <v>8</v>
      </c>
      <c r="G37" s="16" t="s">
        <v>66</v>
      </c>
      <c r="H37" s="29" t="s">
        <v>67</v>
      </c>
      <c r="I37" s="28" t="s">
        <v>261</v>
      </c>
      <c r="J37" s="29" t="s">
        <v>69</v>
      </c>
      <c r="K37" s="22"/>
      <c r="L37" s="30">
        <v>1</v>
      </c>
      <c r="M37" s="30">
        <v>1</v>
      </c>
      <c r="N37" s="30" t="s">
        <v>49</v>
      </c>
      <c r="O37" s="30">
        <f t="shared" si="2"/>
        <v>2</v>
      </c>
      <c r="P37" s="30" t="s">
        <v>49</v>
      </c>
      <c r="Q37" s="31" t="s">
        <v>49</v>
      </c>
      <c r="R37" s="30">
        <v>0</v>
      </c>
      <c r="S37" s="42" t="s">
        <v>40</v>
      </c>
    </row>
    <row r="38" spans="1:19" ht="23.25" customHeight="1">
      <c r="A38" s="14">
        <v>35</v>
      </c>
      <c r="B38" s="22" t="s">
        <v>101</v>
      </c>
      <c r="C38" s="22" t="s">
        <v>285</v>
      </c>
      <c r="D38" s="23" t="s">
        <v>286</v>
      </c>
      <c r="E38" s="25">
        <v>40686</v>
      </c>
      <c r="F38" s="26">
        <f t="shared" ca="1" si="3"/>
        <v>8</v>
      </c>
      <c r="G38" s="16" t="s">
        <v>74</v>
      </c>
      <c r="H38" s="29" t="s">
        <v>88</v>
      </c>
      <c r="I38" s="28" t="s">
        <v>138</v>
      </c>
      <c r="J38" s="29" t="s">
        <v>69</v>
      </c>
      <c r="K38" s="22"/>
      <c r="L38" s="30">
        <v>2</v>
      </c>
      <c r="M38" s="30">
        <v>3</v>
      </c>
      <c r="N38" s="30" t="s">
        <v>49</v>
      </c>
      <c r="O38" s="30">
        <f t="shared" si="2"/>
        <v>5</v>
      </c>
      <c r="P38" s="30" t="s">
        <v>48</v>
      </c>
      <c r="Q38" s="31" t="s">
        <v>48</v>
      </c>
      <c r="R38" s="30">
        <v>0</v>
      </c>
      <c r="S38" s="42" t="s">
        <v>40</v>
      </c>
    </row>
    <row r="39" spans="1:19" ht="23.25" customHeight="1">
      <c r="A39" s="14">
        <v>36</v>
      </c>
      <c r="B39" s="22" t="s">
        <v>1516</v>
      </c>
      <c r="C39" s="22" t="s">
        <v>881</v>
      </c>
      <c r="D39" s="22" t="s">
        <v>882</v>
      </c>
      <c r="E39" s="25">
        <v>42219</v>
      </c>
      <c r="F39" s="26">
        <f t="shared" ca="1" si="3"/>
        <v>4</v>
      </c>
      <c r="G39" s="16" t="s">
        <v>74</v>
      </c>
      <c r="H39" s="29" t="s">
        <v>137</v>
      </c>
      <c r="I39" s="28" t="s">
        <v>374</v>
      </c>
      <c r="J39" s="29" t="s">
        <v>69</v>
      </c>
      <c r="K39" s="22"/>
      <c r="L39" s="35">
        <v>0</v>
      </c>
      <c r="M39" s="35">
        <v>0</v>
      </c>
      <c r="N39" s="30" t="s">
        <v>48</v>
      </c>
      <c r="O39" s="30">
        <f t="shared" si="2"/>
        <v>0</v>
      </c>
      <c r="P39" s="30" t="s">
        <v>70</v>
      </c>
      <c r="Q39" s="31" t="s">
        <v>70</v>
      </c>
      <c r="R39" s="35"/>
      <c r="S39" s="42" t="s">
        <v>40</v>
      </c>
    </row>
    <row r="40" spans="1:19" ht="23.25" customHeight="1">
      <c r="A40" s="14">
        <v>37</v>
      </c>
      <c r="B40" s="22" t="s">
        <v>116</v>
      </c>
      <c r="C40" s="22" t="s">
        <v>135</v>
      </c>
      <c r="D40" s="22" t="s">
        <v>136</v>
      </c>
      <c r="E40" s="25">
        <v>40686</v>
      </c>
      <c r="F40" s="26">
        <f t="shared" ca="1" si="3"/>
        <v>8</v>
      </c>
      <c r="G40" s="16" t="s">
        <v>74</v>
      </c>
      <c r="H40" s="29" t="s">
        <v>137</v>
      </c>
      <c r="I40" s="28" t="s">
        <v>138</v>
      </c>
      <c r="J40" s="29" t="s">
        <v>69</v>
      </c>
      <c r="K40" s="22"/>
      <c r="L40" s="30">
        <v>3</v>
      </c>
      <c r="M40" s="30">
        <v>3</v>
      </c>
      <c r="N40" s="30" t="s">
        <v>49</v>
      </c>
      <c r="O40" s="30">
        <f t="shared" si="2"/>
        <v>6</v>
      </c>
      <c r="P40" s="30" t="s">
        <v>49</v>
      </c>
      <c r="Q40" s="31" t="s">
        <v>48</v>
      </c>
      <c r="R40" s="30">
        <v>1</v>
      </c>
      <c r="S40" s="42" t="s">
        <v>40</v>
      </c>
    </row>
    <row r="41" spans="1:19" ht="23.25" customHeight="1">
      <c r="A41" s="14">
        <v>38</v>
      </c>
      <c r="B41" s="22" t="s">
        <v>71</v>
      </c>
      <c r="C41" s="22" t="s">
        <v>886</v>
      </c>
      <c r="D41" s="22" t="s">
        <v>887</v>
      </c>
      <c r="E41" s="25">
        <v>41869</v>
      </c>
      <c r="F41" s="26">
        <f t="shared" ca="1" si="3"/>
        <v>5</v>
      </c>
      <c r="G41" s="16" t="s">
        <v>74</v>
      </c>
      <c r="H41" s="23" t="s">
        <v>888</v>
      </c>
      <c r="I41" s="28" t="s">
        <v>197</v>
      </c>
      <c r="J41" s="29" t="s">
        <v>69</v>
      </c>
      <c r="K41" s="22"/>
      <c r="L41" s="35">
        <v>0</v>
      </c>
      <c r="M41" s="35">
        <v>0</v>
      </c>
      <c r="N41" s="30" t="s">
        <v>48</v>
      </c>
      <c r="O41" s="30">
        <f t="shared" si="2"/>
        <v>0</v>
      </c>
      <c r="P41" s="30" t="s">
        <v>70</v>
      </c>
      <c r="Q41" s="31" t="s">
        <v>70</v>
      </c>
      <c r="R41" s="16"/>
      <c r="S41" s="42" t="s">
        <v>40</v>
      </c>
    </row>
    <row r="42" spans="1:19" ht="23.25" customHeight="1">
      <c r="A42" s="14">
        <v>39</v>
      </c>
      <c r="B42" s="22" t="s">
        <v>63</v>
      </c>
      <c r="C42" s="22" t="s">
        <v>287</v>
      </c>
      <c r="D42" s="22" t="s">
        <v>288</v>
      </c>
      <c r="E42" s="25">
        <v>41428</v>
      </c>
      <c r="F42" s="26">
        <f t="shared" ca="1" si="3"/>
        <v>6</v>
      </c>
      <c r="G42" s="16" t="s">
        <v>66</v>
      </c>
      <c r="H42" s="29" t="s">
        <v>283</v>
      </c>
      <c r="I42" s="28" t="s">
        <v>122</v>
      </c>
      <c r="J42" s="29" t="s">
        <v>69</v>
      </c>
      <c r="K42" s="22"/>
      <c r="L42" s="30">
        <v>1</v>
      </c>
      <c r="M42" s="30">
        <v>1</v>
      </c>
      <c r="N42" s="30" t="s">
        <v>48</v>
      </c>
      <c r="O42" s="30">
        <f t="shared" si="2"/>
        <v>2</v>
      </c>
      <c r="P42" s="30" t="s">
        <v>49</v>
      </c>
      <c r="Q42" s="31" t="s">
        <v>48</v>
      </c>
      <c r="R42" s="30">
        <v>1</v>
      </c>
      <c r="S42" s="42" t="s">
        <v>40</v>
      </c>
    </row>
    <row r="43" spans="1:19" ht="23.25" customHeight="1">
      <c r="A43" s="14">
        <v>40</v>
      </c>
      <c r="B43" s="22" t="s">
        <v>1516</v>
      </c>
      <c r="C43" s="22" t="s">
        <v>635</v>
      </c>
      <c r="D43" s="22" t="s">
        <v>636</v>
      </c>
      <c r="E43" s="25">
        <v>41244</v>
      </c>
      <c r="F43" s="26">
        <f t="shared" ca="1" si="3"/>
        <v>7</v>
      </c>
      <c r="G43" s="16" t="s">
        <v>74</v>
      </c>
      <c r="H43" s="29" t="s">
        <v>216</v>
      </c>
      <c r="I43" s="28" t="s">
        <v>293</v>
      </c>
      <c r="J43" s="29" t="s">
        <v>69</v>
      </c>
      <c r="K43" s="22" t="s">
        <v>171</v>
      </c>
      <c r="L43" s="35">
        <v>0</v>
      </c>
      <c r="M43" s="35">
        <v>0</v>
      </c>
      <c r="N43" s="30" t="s">
        <v>48</v>
      </c>
      <c r="O43" s="30">
        <f t="shared" si="2"/>
        <v>0</v>
      </c>
      <c r="P43" s="30" t="s">
        <v>70</v>
      </c>
      <c r="Q43" s="31" t="s">
        <v>70</v>
      </c>
      <c r="R43" s="35"/>
      <c r="S43" s="42" t="s">
        <v>40</v>
      </c>
    </row>
    <row r="44" spans="1:19" ht="23.25" customHeight="1">
      <c r="A44" s="14">
        <v>41</v>
      </c>
      <c r="B44" s="22" t="s">
        <v>1516</v>
      </c>
      <c r="C44" s="22" t="s">
        <v>421</v>
      </c>
      <c r="D44" s="22" t="s">
        <v>422</v>
      </c>
      <c r="E44" s="25">
        <v>40686</v>
      </c>
      <c r="F44" s="26">
        <f t="shared" ca="1" si="3"/>
        <v>8</v>
      </c>
      <c r="G44" s="16" t="s">
        <v>74</v>
      </c>
      <c r="H44" s="29" t="s">
        <v>216</v>
      </c>
      <c r="I44" s="28" t="s">
        <v>258</v>
      </c>
      <c r="J44" s="29" t="s">
        <v>69</v>
      </c>
      <c r="K44" s="22"/>
      <c r="L44" s="30">
        <v>1</v>
      </c>
      <c r="M44" s="30">
        <v>1</v>
      </c>
      <c r="N44" s="30" t="s">
        <v>49</v>
      </c>
      <c r="O44" s="30">
        <f t="shared" si="2"/>
        <v>2</v>
      </c>
      <c r="P44" s="30" t="s">
        <v>49</v>
      </c>
      <c r="Q44" s="31" t="s">
        <v>48</v>
      </c>
      <c r="R44" s="30">
        <v>0</v>
      </c>
      <c r="S44" s="42" t="s">
        <v>40</v>
      </c>
    </row>
    <row r="45" spans="1:19" ht="23.25" customHeight="1">
      <c r="A45" s="14">
        <v>42</v>
      </c>
      <c r="B45" s="23" t="s">
        <v>101</v>
      </c>
      <c r="C45" s="22" t="s">
        <v>195</v>
      </c>
      <c r="D45" s="22" t="s">
        <v>196</v>
      </c>
      <c r="E45" s="25">
        <v>38401</v>
      </c>
      <c r="F45" s="26">
        <f t="shared" ca="1" si="3"/>
        <v>14</v>
      </c>
      <c r="G45" s="14" t="s">
        <v>74</v>
      </c>
      <c r="H45" s="23" t="s">
        <v>119</v>
      </c>
      <c r="I45" s="28" t="s">
        <v>197</v>
      </c>
      <c r="J45" s="23" t="s">
        <v>85</v>
      </c>
      <c r="K45" s="25"/>
      <c r="L45" s="35">
        <v>0</v>
      </c>
      <c r="M45" s="35">
        <v>0</v>
      </c>
      <c r="N45" s="30" t="s">
        <v>48</v>
      </c>
      <c r="O45" s="30">
        <f t="shared" si="2"/>
        <v>0</v>
      </c>
      <c r="P45" s="30" t="s">
        <v>70</v>
      </c>
      <c r="Q45" s="31" t="s">
        <v>70</v>
      </c>
      <c r="R45" s="30"/>
      <c r="S45" s="42" t="s">
        <v>40</v>
      </c>
    </row>
    <row r="46" spans="1:19" ht="23.25" customHeight="1">
      <c r="A46" s="14">
        <v>43</v>
      </c>
      <c r="B46" s="22" t="s">
        <v>1516</v>
      </c>
      <c r="C46" s="22" t="s">
        <v>1538</v>
      </c>
      <c r="D46" s="22" t="s">
        <v>1545</v>
      </c>
      <c r="E46" s="25">
        <v>42962</v>
      </c>
      <c r="F46" s="26">
        <f t="shared" ca="1" si="3"/>
        <v>2</v>
      </c>
      <c r="G46" s="14"/>
      <c r="H46" s="29"/>
      <c r="I46" s="28"/>
      <c r="J46" s="23"/>
      <c r="K46" s="25"/>
      <c r="L46" s="35"/>
      <c r="M46" s="35">
        <v>1</v>
      </c>
      <c r="N46" s="30" t="s">
        <v>48</v>
      </c>
      <c r="O46" s="30">
        <f t="shared" si="2"/>
        <v>1</v>
      </c>
      <c r="P46" s="30" t="s">
        <v>48</v>
      </c>
      <c r="Q46" s="31" t="s">
        <v>48</v>
      </c>
      <c r="R46" s="30">
        <v>0</v>
      </c>
      <c r="S46" s="42" t="s">
        <v>40</v>
      </c>
    </row>
    <row r="47" spans="1:19" ht="23.25" customHeight="1">
      <c r="A47" s="14">
        <v>44</v>
      </c>
      <c r="B47" s="22" t="s">
        <v>101</v>
      </c>
      <c r="C47" s="22" t="s">
        <v>637</v>
      </c>
      <c r="D47" s="22" t="s">
        <v>638</v>
      </c>
      <c r="E47" s="25">
        <v>39769</v>
      </c>
      <c r="F47" s="26">
        <f t="shared" ca="1" si="3"/>
        <v>11</v>
      </c>
      <c r="G47" s="16" t="s">
        <v>74</v>
      </c>
      <c r="H47" s="29" t="s">
        <v>144</v>
      </c>
      <c r="I47" s="28" t="s">
        <v>96</v>
      </c>
      <c r="J47" s="29" t="s">
        <v>69</v>
      </c>
      <c r="K47" s="22"/>
      <c r="L47" s="30">
        <v>0</v>
      </c>
      <c r="M47" s="30">
        <v>0</v>
      </c>
      <c r="N47" s="30" t="s">
        <v>48</v>
      </c>
      <c r="O47" s="30">
        <f t="shared" si="2"/>
        <v>0</v>
      </c>
      <c r="P47" s="30" t="s">
        <v>70</v>
      </c>
      <c r="Q47" s="31" t="s">
        <v>70</v>
      </c>
      <c r="R47" s="30">
        <v>0</v>
      </c>
      <c r="S47" s="42" t="s">
        <v>40</v>
      </c>
    </row>
    <row r="48" spans="1:19" ht="23.25" customHeight="1">
      <c r="A48" s="14">
        <v>45</v>
      </c>
      <c r="B48" s="22" t="s">
        <v>1516</v>
      </c>
      <c r="C48" s="22" t="s">
        <v>889</v>
      </c>
      <c r="D48" s="22" t="s">
        <v>890</v>
      </c>
      <c r="E48" s="25">
        <v>40343</v>
      </c>
      <c r="F48" s="26">
        <f t="shared" ca="1" si="3"/>
        <v>9</v>
      </c>
      <c r="G48" s="16" t="s">
        <v>74</v>
      </c>
      <c r="H48" s="29" t="s">
        <v>216</v>
      </c>
      <c r="I48" s="28" t="s">
        <v>149</v>
      </c>
      <c r="J48" s="29" t="s">
        <v>69</v>
      </c>
      <c r="K48" s="22" t="s">
        <v>171</v>
      </c>
      <c r="L48" s="35">
        <v>0</v>
      </c>
      <c r="M48" s="35">
        <v>0</v>
      </c>
      <c r="N48" s="30" t="s">
        <v>48</v>
      </c>
      <c r="O48" s="30">
        <f t="shared" si="2"/>
        <v>0</v>
      </c>
      <c r="P48" s="30" t="s">
        <v>70</v>
      </c>
      <c r="Q48" s="31" t="s">
        <v>70</v>
      </c>
      <c r="R48" s="35"/>
      <c r="S48" s="42" t="s">
        <v>40</v>
      </c>
    </row>
    <row r="49" spans="1:19" ht="23.25" customHeight="1">
      <c r="A49" s="14">
        <v>46</v>
      </c>
      <c r="B49" s="22" t="s">
        <v>63</v>
      </c>
      <c r="C49" s="22" t="s">
        <v>891</v>
      </c>
      <c r="D49" s="22" t="s">
        <v>892</v>
      </c>
      <c r="E49" s="25">
        <v>41883</v>
      </c>
      <c r="F49" s="26">
        <f t="shared" ca="1" si="3"/>
        <v>5</v>
      </c>
      <c r="G49" s="16" t="s">
        <v>66</v>
      </c>
      <c r="H49" s="29" t="s">
        <v>83</v>
      </c>
      <c r="I49" s="28" t="s">
        <v>96</v>
      </c>
      <c r="J49" s="29" t="s">
        <v>69</v>
      </c>
      <c r="K49" s="22"/>
      <c r="L49" s="35">
        <v>0</v>
      </c>
      <c r="M49" s="35">
        <v>0</v>
      </c>
      <c r="N49" s="30" t="s">
        <v>48</v>
      </c>
      <c r="O49" s="30">
        <f t="shared" si="2"/>
        <v>0</v>
      </c>
      <c r="P49" s="30" t="s">
        <v>70</v>
      </c>
      <c r="Q49" s="31" t="s">
        <v>70</v>
      </c>
      <c r="R49" s="30"/>
      <c r="S49" s="42" t="s">
        <v>40</v>
      </c>
    </row>
    <row r="50" spans="1:19" ht="23.25" customHeight="1">
      <c r="A50" s="14">
        <v>47</v>
      </c>
      <c r="B50" s="22" t="s">
        <v>71</v>
      </c>
      <c r="C50" s="22" t="s">
        <v>147</v>
      </c>
      <c r="D50" s="22" t="s">
        <v>148</v>
      </c>
      <c r="E50" s="25">
        <v>39244</v>
      </c>
      <c r="F50" s="26">
        <f t="shared" ca="1" si="3"/>
        <v>12</v>
      </c>
      <c r="G50" s="16" t="s">
        <v>74</v>
      </c>
      <c r="H50" s="29" t="s">
        <v>88</v>
      </c>
      <c r="I50" s="28" t="s">
        <v>149</v>
      </c>
      <c r="J50" s="29" t="s">
        <v>69</v>
      </c>
      <c r="K50" s="22"/>
      <c r="L50" s="30">
        <v>4</v>
      </c>
      <c r="M50" s="30">
        <v>4</v>
      </c>
      <c r="N50" s="30" t="s">
        <v>50</v>
      </c>
      <c r="O50" s="30">
        <f t="shared" si="2"/>
        <v>8</v>
      </c>
      <c r="P50" s="30" t="s">
        <v>49</v>
      </c>
      <c r="Q50" s="31" t="s">
        <v>49</v>
      </c>
      <c r="R50" s="30">
        <v>0</v>
      </c>
      <c r="S50" s="42" t="s">
        <v>40</v>
      </c>
    </row>
    <row r="51" spans="1:19" ht="23.25" customHeight="1">
      <c r="A51" s="14">
        <v>48</v>
      </c>
      <c r="B51" s="23" t="s">
        <v>93</v>
      </c>
      <c r="C51" s="22" t="s">
        <v>212</v>
      </c>
      <c r="D51" s="22" t="s">
        <v>150</v>
      </c>
      <c r="E51" s="25">
        <v>30195</v>
      </c>
      <c r="F51" s="26">
        <f t="shared" ca="1" si="3"/>
        <v>37</v>
      </c>
      <c r="G51" s="14" t="s">
        <v>66</v>
      </c>
      <c r="H51" s="29" t="s">
        <v>213</v>
      </c>
      <c r="I51" s="28" t="s">
        <v>138</v>
      </c>
      <c r="J51" s="23" t="s">
        <v>85</v>
      </c>
      <c r="K51" s="25"/>
      <c r="L51" s="30">
        <v>3</v>
      </c>
      <c r="M51" s="30">
        <v>3</v>
      </c>
      <c r="N51" s="30" t="s">
        <v>50</v>
      </c>
      <c r="O51" s="30">
        <f t="shared" si="2"/>
        <v>6</v>
      </c>
      <c r="P51" s="30" t="s">
        <v>50</v>
      </c>
      <c r="Q51" s="31" t="s">
        <v>50</v>
      </c>
      <c r="R51" s="30">
        <v>1</v>
      </c>
      <c r="S51" s="42" t="s">
        <v>40</v>
      </c>
    </row>
    <row r="52" spans="1:19" ht="23.25" customHeight="1">
      <c r="A52" s="14">
        <v>49</v>
      </c>
      <c r="B52" s="22" t="s">
        <v>63</v>
      </c>
      <c r="C52" s="22" t="s">
        <v>106</v>
      </c>
      <c r="D52" s="22" t="s">
        <v>107</v>
      </c>
      <c r="E52" s="25">
        <v>39630</v>
      </c>
      <c r="F52" s="26">
        <f t="shared" ca="1" si="3"/>
        <v>11</v>
      </c>
      <c r="G52" s="16" t="s">
        <v>66</v>
      </c>
      <c r="H52" s="29" t="s">
        <v>108</v>
      </c>
      <c r="I52" s="27" t="s">
        <v>84</v>
      </c>
      <c r="J52" s="29" t="s">
        <v>69</v>
      </c>
      <c r="K52" s="22"/>
      <c r="L52" s="30">
        <v>4</v>
      </c>
      <c r="M52" s="30">
        <v>4</v>
      </c>
      <c r="N52" s="30" t="s">
        <v>49</v>
      </c>
      <c r="O52" s="30">
        <f t="shared" si="2"/>
        <v>8</v>
      </c>
      <c r="P52" s="30" t="s">
        <v>50</v>
      </c>
      <c r="Q52" s="31" t="s">
        <v>49</v>
      </c>
      <c r="R52" s="30">
        <v>1</v>
      </c>
      <c r="S52" s="42" t="s">
        <v>40</v>
      </c>
    </row>
    <row r="53" spans="1:19" ht="23.25" customHeight="1">
      <c r="A53" s="14">
        <v>50</v>
      </c>
      <c r="B53" s="23" t="s">
        <v>1516</v>
      </c>
      <c r="C53" s="23" t="s">
        <v>1531</v>
      </c>
      <c r="D53" s="23" t="s">
        <v>897</v>
      </c>
      <c r="E53" s="25">
        <v>42278</v>
      </c>
      <c r="F53" s="26">
        <f t="shared" ca="1" si="3"/>
        <v>4</v>
      </c>
      <c r="G53" s="16" t="s">
        <v>74</v>
      </c>
      <c r="H53" s="23" t="s">
        <v>549</v>
      </c>
      <c r="I53" s="28" t="s">
        <v>898</v>
      </c>
      <c r="J53" s="33" t="s">
        <v>105</v>
      </c>
      <c r="K53" s="26"/>
      <c r="L53" s="35">
        <v>0</v>
      </c>
      <c r="M53" s="35">
        <v>1</v>
      </c>
      <c r="N53" s="30" t="s">
        <v>48</v>
      </c>
      <c r="O53" s="30">
        <f t="shared" si="2"/>
        <v>1</v>
      </c>
      <c r="P53" s="30" t="s">
        <v>70</v>
      </c>
      <c r="Q53" s="31" t="s">
        <v>70</v>
      </c>
      <c r="R53" s="30"/>
      <c r="S53" s="42" t="s">
        <v>40</v>
      </c>
    </row>
    <row r="54" spans="1:19" ht="23.25" customHeight="1">
      <c r="A54" s="14">
        <v>51</v>
      </c>
      <c r="B54" s="22" t="s">
        <v>1516</v>
      </c>
      <c r="C54" s="22" t="s">
        <v>983</v>
      </c>
      <c r="D54" s="22" t="s">
        <v>984</v>
      </c>
      <c r="E54" s="25">
        <v>39603</v>
      </c>
      <c r="F54" s="26">
        <f t="shared" ca="1" si="3"/>
        <v>11</v>
      </c>
      <c r="G54" s="16" t="s">
        <v>74</v>
      </c>
      <c r="H54" s="29" t="s">
        <v>144</v>
      </c>
      <c r="I54" s="28" t="s">
        <v>120</v>
      </c>
      <c r="J54" s="29" t="s">
        <v>69</v>
      </c>
      <c r="K54" s="22"/>
      <c r="L54" s="30">
        <v>0</v>
      </c>
      <c r="M54" s="30">
        <v>0</v>
      </c>
      <c r="N54" s="30" t="s">
        <v>48</v>
      </c>
      <c r="O54" s="30">
        <f t="shared" si="2"/>
        <v>0</v>
      </c>
      <c r="P54" s="30" t="s">
        <v>70</v>
      </c>
      <c r="Q54" s="31" t="s">
        <v>49</v>
      </c>
      <c r="R54" s="30">
        <v>1</v>
      </c>
      <c r="S54" s="42" t="s">
        <v>40</v>
      </c>
    </row>
    <row r="55" spans="1:19" ht="23.25" customHeight="1">
      <c r="A55" s="14">
        <v>52</v>
      </c>
      <c r="B55" s="22" t="s">
        <v>1516</v>
      </c>
      <c r="C55" s="22" t="s">
        <v>867</v>
      </c>
      <c r="D55" s="22" t="s">
        <v>868</v>
      </c>
      <c r="E55" s="25">
        <v>39972</v>
      </c>
      <c r="F55" s="26">
        <f t="shared" ca="1" si="3"/>
        <v>10</v>
      </c>
      <c r="G55" s="16" t="s">
        <v>74</v>
      </c>
      <c r="H55" s="29" t="s">
        <v>869</v>
      </c>
      <c r="I55" s="28" t="s">
        <v>293</v>
      </c>
      <c r="J55" s="29" t="s">
        <v>69</v>
      </c>
      <c r="K55" s="22"/>
      <c r="L55" s="30">
        <v>2</v>
      </c>
      <c r="M55" s="30">
        <v>2</v>
      </c>
      <c r="N55" s="30" t="s">
        <v>49</v>
      </c>
      <c r="O55" s="30">
        <f t="shared" si="2"/>
        <v>4</v>
      </c>
      <c r="P55" s="30" t="s">
        <v>49</v>
      </c>
      <c r="Q55" s="31" t="s">
        <v>49</v>
      </c>
      <c r="R55" s="30">
        <v>0</v>
      </c>
      <c r="S55" s="42" t="s">
        <v>40</v>
      </c>
    </row>
    <row r="56" spans="1:19" ht="23.25" customHeight="1">
      <c r="A56" s="14">
        <v>53</v>
      </c>
      <c r="B56" s="23" t="s">
        <v>116</v>
      </c>
      <c r="C56" s="22" t="s">
        <v>222</v>
      </c>
      <c r="D56" s="22" t="s">
        <v>223</v>
      </c>
      <c r="E56" s="25">
        <v>34498</v>
      </c>
      <c r="F56" s="26">
        <f t="shared" ca="1" si="3"/>
        <v>25</v>
      </c>
      <c r="G56" s="14" t="s">
        <v>74</v>
      </c>
      <c r="H56" s="29" t="s">
        <v>119</v>
      </c>
      <c r="I56" s="28" t="s">
        <v>120</v>
      </c>
      <c r="J56" s="23" t="s">
        <v>85</v>
      </c>
      <c r="K56" s="25"/>
      <c r="L56" s="35">
        <v>0</v>
      </c>
      <c r="M56" s="35">
        <v>0</v>
      </c>
      <c r="N56" s="30" t="s">
        <v>48</v>
      </c>
      <c r="O56" s="30">
        <f t="shared" si="2"/>
        <v>0</v>
      </c>
      <c r="P56" s="30" t="s">
        <v>70</v>
      </c>
      <c r="Q56" s="31" t="s">
        <v>70</v>
      </c>
      <c r="R56" s="30"/>
      <c r="S56" s="42" t="s">
        <v>40</v>
      </c>
    </row>
    <row r="57" spans="1:19" ht="23.25" customHeight="1">
      <c r="A57" s="14">
        <v>54</v>
      </c>
      <c r="B57" s="22" t="s">
        <v>71</v>
      </c>
      <c r="C57" s="22" t="s">
        <v>1532</v>
      </c>
      <c r="D57" s="22" t="s">
        <v>1533</v>
      </c>
      <c r="E57" s="25">
        <v>43070</v>
      </c>
      <c r="F57" s="26">
        <f t="shared" ca="1" si="3"/>
        <v>2</v>
      </c>
      <c r="G57" s="14"/>
      <c r="H57" s="29"/>
      <c r="I57" s="28"/>
      <c r="J57" s="23"/>
      <c r="K57" s="25"/>
      <c r="L57" s="35"/>
      <c r="M57" s="35">
        <v>0</v>
      </c>
      <c r="N57" s="30" t="s">
        <v>48</v>
      </c>
      <c r="O57" s="30"/>
      <c r="P57" s="30"/>
      <c r="Q57" s="31"/>
      <c r="R57" s="30"/>
      <c r="S57" s="42" t="s">
        <v>40</v>
      </c>
    </row>
    <row r="58" spans="1:19" ht="23.25" customHeight="1">
      <c r="A58" s="14">
        <v>55</v>
      </c>
      <c r="B58" s="22" t="s">
        <v>71</v>
      </c>
      <c r="C58" s="22" t="s">
        <v>901</v>
      </c>
      <c r="D58" s="22" t="s">
        <v>902</v>
      </c>
      <c r="E58" s="25">
        <v>41050</v>
      </c>
      <c r="F58" s="26">
        <f t="shared" ca="1" si="3"/>
        <v>7</v>
      </c>
      <c r="G58" s="16" t="s">
        <v>74</v>
      </c>
      <c r="H58" s="29" t="s">
        <v>88</v>
      </c>
      <c r="I58" s="28" t="s">
        <v>261</v>
      </c>
      <c r="J58" s="29" t="s">
        <v>69</v>
      </c>
      <c r="K58" s="22" t="s">
        <v>171</v>
      </c>
      <c r="L58" s="30">
        <v>0</v>
      </c>
      <c r="M58" s="30">
        <v>0</v>
      </c>
      <c r="N58" s="30" t="s">
        <v>48</v>
      </c>
      <c r="O58" s="30">
        <f>SUM(K58:N58)</f>
        <v>0</v>
      </c>
      <c r="P58" s="30" t="s">
        <v>70</v>
      </c>
      <c r="Q58" s="31" t="s">
        <v>70</v>
      </c>
      <c r="R58" s="30">
        <v>0</v>
      </c>
      <c r="S58" s="42" t="s">
        <v>40</v>
      </c>
    </row>
    <row r="59" spans="1:19" ht="23.25" customHeight="1">
      <c r="A59" s="14">
        <v>56</v>
      </c>
      <c r="B59" s="22" t="s">
        <v>63</v>
      </c>
      <c r="C59" s="22" t="s">
        <v>1536</v>
      </c>
      <c r="D59" s="22" t="s">
        <v>1543</v>
      </c>
      <c r="E59" s="25">
        <v>43009</v>
      </c>
      <c r="F59" s="26">
        <f t="shared" ca="1" si="3"/>
        <v>2</v>
      </c>
      <c r="G59" s="14"/>
      <c r="H59" s="29"/>
      <c r="I59" s="28"/>
      <c r="J59" s="23"/>
      <c r="K59" s="25"/>
      <c r="L59" s="35"/>
      <c r="M59" s="35">
        <v>1</v>
      </c>
      <c r="N59" s="30" t="s">
        <v>48</v>
      </c>
      <c r="O59" s="30"/>
      <c r="P59" s="30"/>
      <c r="Q59" s="31"/>
      <c r="R59" s="30"/>
      <c r="S59" s="42" t="s">
        <v>40</v>
      </c>
    </row>
    <row r="60" spans="1:19" ht="23.25" customHeight="1">
      <c r="A60" s="14">
        <v>57</v>
      </c>
      <c r="B60" s="22" t="s">
        <v>63</v>
      </c>
      <c r="C60" s="22" t="s">
        <v>642</v>
      </c>
      <c r="D60" s="22" t="s">
        <v>643</v>
      </c>
      <c r="E60" s="25">
        <v>40686</v>
      </c>
      <c r="F60" s="26">
        <f t="shared" ca="1" si="3"/>
        <v>8</v>
      </c>
      <c r="G60" s="16" t="s">
        <v>66</v>
      </c>
      <c r="H60" s="29" t="s">
        <v>83</v>
      </c>
      <c r="I60" s="28" t="s">
        <v>122</v>
      </c>
      <c r="J60" s="29" t="s">
        <v>69</v>
      </c>
      <c r="K60" s="22"/>
      <c r="L60" s="35">
        <v>0</v>
      </c>
      <c r="M60" s="35">
        <v>0</v>
      </c>
      <c r="N60" s="30" t="s">
        <v>48</v>
      </c>
      <c r="O60" s="30">
        <f t="shared" ref="O60:O67" si="4">SUM(K60:N60)</f>
        <v>0</v>
      </c>
      <c r="P60" s="30" t="s">
        <v>70</v>
      </c>
      <c r="Q60" s="31" t="s">
        <v>70</v>
      </c>
      <c r="R60" s="30"/>
      <c r="S60" s="42" t="s">
        <v>40</v>
      </c>
    </row>
    <row r="61" spans="1:19" ht="23.25" customHeight="1">
      <c r="A61" s="14">
        <v>58</v>
      </c>
      <c r="B61" s="22" t="s">
        <v>93</v>
      </c>
      <c r="C61" s="22" t="s">
        <v>433</v>
      </c>
      <c r="D61" s="22" t="s">
        <v>434</v>
      </c>
      <c r="E61" s="25">
        <v>40315</v>
      </c>
      <c r="F61" s="26">
        <f t="shared" ca="1" si="3"/>
        <v>9</v>
      </c>
      <c r="G61" s="16" t="s">
        <v>66</v>
      </c>
      <c r="H61" s="29" t="s">
        <v>79</v>
      </c>
      <c r="I61" s="28" t="s">
        <v>138</v>
      </c>
      <c r="J61" s="29" t="s">
        <v>69</v>
      </c>
      <c r="K61" s="22"/>
      <c r="L61" s="30">
        <v>1</v>
      </c>
      <c r="M61" s="30">
        <v>1</v>
      </c>
      <c r="N61" s="30" t="s">
        <v>49</v>
      </c>
      <c r="O61" s="30">
        <f t="shared" si="4"/>
        <v>2</v>
      </c>
      <c r="P61" s="30" t="s">
        <v>49</v>
      </c>
      <c r="Q61" s="31" t="s">
        <v>49</v>
      </c>
      <c r="R61" s="30">
        <v>0</v>
      </c>
      <c r="S61" s="42" t="s">
        <v>40</v>
      </c>
    </row>
    <row r="62" spans="1:19" ht="23.25" customHeight="1">
      <c r="A62" s="14">
        <v>59</v>
      </c>
      <c r="B62" s="22" t="s">
        <v>63</v>
      </c>
      <c r="C62" s="22" t="s">
        <v>437</v>
      </c>
      <c r="D62" s="22" t="s">
        <v>438</v>
      </c>
      <c r="E62" s="25">
        <v>39234</v>
      </c>
      <c r="F62" s="26">
        <f t="shared" ca="1" si="3"/>
        <v>12</v>
      </c>
      <c r="G62" s="16" t="s">
        <v>66</v>
      </c>
      <c r="H62" s="29" t="s">
        <v>67</v>
      </c>
      <c r="I62" s="28" t="s">
        <v>261</v>
      </c>
      <c r="J62" s="29" t="s">
        <v>69</v>
      </c>
      <c r="K62" s="22"/>
      <c r="L62" s="30">
        <v>1</v>
      </c>
      <c r="M62" s="30">
        <v>1</v>
      </c>
      <c r="N62" s="30" t="s">
        <v>49</v>
      </c>
      <c r="O62" s="30">
        <f t="shared" si="4"/>
        <v>2</v>
      </c>
      <c r="P62" s="30" t="s">
        <v>49</v>
      </c>
      <c r="Q62" s="31" t="s">
        <v>49</v>
      </c>
      <c r="R62" s="30">
        <v>0</v>
      </c>
      <c r="S62" s="42" t="s">
        <v>40</v>
      </c>
    </row>
    <row r="63" spans="1:19" ht="23.25" customHeight="1">
      <c r="A63" s="14">
        <v>60</v>
      </c>
      <c r="B63" s="22" t="s">
        <v>1516</v>
      </c>
      <c r="C63" s="22" t="s">
        <v>912</v>
      </c>
      <c r="D63" s="22" t="s">
        <v>913</v>
      </c>
      <c r="E63" s="25">
        <v>41052</v>
      </c>
      <c r="F63" s="26">
        <f t="shared" ca="1" si="3"/>
        <v>7</v>
      </c>
      <c r="G63" s="16" t="s">
        <v>74</v>
      </c>
      <c r="H63" s="29" t="s">
        <v>119</v>
      </c>
      <c r="I63" s="27" t="s">
        <v>84</v>
      </c>
      <c r="J63" s="29" t="s">
        <v>69</v>
      </c>
      <c r="K63" s="22"/>
      <c r="L63" s="35">
        <v>0</v>
      </c>
      <c r="M63" s="35">
        <v>0</v>
      </c>
      <c r="N63" s="30" t="s">
        <v>48</v>
      </c>
      <c r="O63" s="30">
        <f t="shared" si="4"/>
        <v>0</v>
      </c>
      <c r="P63" s="30" t="s">
        <v>70</v>
      </c>
      <c r="Q63" s="31" t="s">
        <v>70</v>
      </c>
      <c r="R63" s="35"/>
      <c r="S63" s="42" t="s">
        <v>40</v>
      </c>
    </row>
    <row r="64" spans="1:19" ht="23.25" customHeight="1">
      <c r="A64" s="14">
        <v>61</v>
      </c>
      <c r="B64" s="23" t="s">
        <v>236</v>
      </c>
      <c r="C64" s="22" t="s">
        <v>237</v>
      </c>
      <c r="D64" s="22" t="s">
        <v>238</v>
      </c>
      <c r="E64" s="25">
        <v>31187</v>
      </c>
      <c r="F64" s="26">
        <f t="shared" ca="1" si="3"/>
        <v>34</v>
      </c>
      <c r="G64" s="14" t="s">
        <v>66</v>
      </c>
      <c r="H64" s="29" t="s">
        <v>108</v>
      </c>
      <c r="I64" s="28" t="s">
        <v>239</v>
      </c>
      <c r="J64" s="23" t="s">
        <v>85</v>
      </c>
      <c r="K64" s="25"/>
      <c r="L64" s="30">
        <v>1</v>
      </c>
      <c r="M64" s="30">
        <v>1</v>
      </c>
      <c r="N64" s="30" t="s">
        <v>49</v>
      </c>
      <c r="O64" s="30">
        <f t="shared" si="4"/>
        <v>2</v>
      </c>
      <c r="P64" s="30" t="s">
        <v>49</v>
      </c>
      <c r="Q64" s="31" t="s">
        <v>49</v>
      </c>
      <c r="R64" s="30">
        <v>0</v>
      </c>
      <c r="S64" s="42" t="s">
        <v>40</v>
      </c>
    </row>
    <row r="65" spans="1:19" ht="23.25" customHeight="1">
      <c r="A65" s="14">
        <v>62</v>
      </c>
      <c r="B65" s="22" t="s">
        <v>63</v>
      </c>
      <c r="C65" s="22" t="s">
        <v>441</v>
      </c>
      <c r="D65" s="22" t="s">
        <v>442</v>
      </c>
      <c r="E65" s="25">
        <v>40756</v>
      </c>
      <c r="F65" s="26">
        <f t="shared" ca="1" si="3"/>
        <v>8</v>
      </c>
      <c r="G65" s="16" t="s">
        <v>66</v>
      </c>
      <c r="H65" s="29" t="s">
        <v>83</v>
      </c>
      <c r="I65" s="28" t="s">
        <v>239</v>
      </c>
      <c r="J65" s="29" t="s">
        <v>69</v>
      </c>
      <c r="K65" s="22"/>
      <c r="L65" s="30">
        <v>1</v>
      </c>
      <c r="M65" s="30">
        <v>1</v>
      </c>
      <c r="N65" s="30" t="s">
        <v>49</v>
      </c>
      <c r="O65" s="30">
        <f t="shared" si="4"/>
        <v>2</v>
      </c>
      <c r="P65" s="30" t="s">
        <v>49</v>
      </c>
      <c r="Q65" s="31" t="s">
        <v>49</v>
      </c>
      <c r="R65" s="30">
        <v>0</v>
      </c>
      <c r="S65" s="42" t="s">
        <v>40</v>
      </c>
    </row>
    <row r="66" spans="1:19" ht="23.25" customHeight="1">
      <c r="A66" s="14">
        <v>63</v>
      </c>
      <c r="B66" s="22" t="s">
        <v>63</v>
      </c>
      <c r="C66" s="22" t="s">
        <v>423</v>
      </c>
      <c r="D66" s="22" t="s">
        <v>424</v>
      </c>
      <c r="E66" s="25">
        <v>41416</v>
      </c>
      <c r="F66" s="26">
        <f t="shared" ca="1" si="3"/>
        <v>6</v>
      </c>
      <c r="G66" s="16" t="s">
        <v>66</v>
      </c>
      <c r="H66" s="23" t="s">
        <v>67</v>
      </c>
      <c r="I66" s="28" t="s">
        <v>261</v>
      </c>
      <c r="J66" s="29" t="s">
        <v>69</v>
      </c>
      <c r="K66" s="22"/>
      <c r="L66" s="30">
        <v>1</v>
      </c>
      <c r="M66" s="30">
        <v>1</v>
      </c>
      <c r="N66" s="30" t="s">
        <v>48</v>
      </c>
      <c r="O66" s="30">
        <f t="shared" si="4"/>
        <v>2</v>
      </c>
      <c r="P66" s="30" t="s">
        <v>49</v>
      </c>
      <c r="Q66" s="31" t="s">
        <v>48</v>
      </c>
      <c r="R66" s="30">
        <v>0</v>
      </c>
      <c r="S66" s="42" t="s">
        <v>40</v>
      </c>
    </row>
    <row r="67" spans="1:19" ht="23.25" customHeight="1">
      <c r="A67" s="14">
        <v>64</v>
      </c>
      <c r="B67" s="22" t="s">
        <v>71</v>
      </c>
      <c r="C67" s="22" t="s">
        <v>1537</v>
      </c>
      <c r="D67" s="22" t="s">
        <v>1544</v>
      </c>
      <c r="E67" s="25">
        <v>42979</v>
      </c>
      <c r="F67" s="26">
        <f t="shared" ca="1" si="3"/>
        <v>2</v>
      </c>
      <c r="G67" s="14"/>
      <c r="H67" s="29"/>
      <c r="I67" s="28"/>
      <c r="J67" s="23"/>
      <c r="K67" s="25"/>
      <c r="L67" s="35"/>
      <c r="M67" s="35">
        <v>1</v>
      </c>
      <c r="N67" s="30" t="s">
        <v>48</v>
      </c>
      <c r="O67" s="30">
        <f t="shared" si="4"/>
        <v>1</v>
      </c>
      <c r="P67" s="30" t="s">
        <v>48</v>
      </c>
      <c r="Q67" s="31" t="s">
        <v>48</v>
      </c>
      <c r="R67" s="30">
        <v>0</v>
      </c>
      <c r="S67" s="42" t="s">
        <v>40</v>
      </c>
    </row>
    <row r="68" spans="1:19" ht="23.25" customHeight="1">
      <c r="A68" s="14">
        <v>65</v>
      </c>
      <c r="B68" s="22" t="s">
        <v>1516</v>
      </c>
      <c r="C68" s="22" t="s">
        <v>1540</v>
      </c>
      <c r="D68" s="22" t="s">
        <v>1547</v>
      </c>
      <c r="E68" s="25">
        <v>40315</v>
      </c>
      <c r="F68" s="26">
        <f t="shared" ref="F68:F79" ca="1" si="5">(YEAR(NOW())-YEAR(E68))</f>
        <v>9</v>
      </c>
      <c r="G68" s="14"/>
      <c r="H68" s="29"/>
      <c r="I68" s="28"/>
      <c r="J68" s="23"/>
      <c r="K68" s="25"/>
      <c r="L68" s="35"/>
      <c r="M68" s="35">
        <v>1</v>
      </c>
      <c r="N68" s="30" t="s">
        <v>49</v>
      </c>
      <c r="O68" s="30"/>
      <c r="P68" s="30"/>
      <c r="Q68" s="31"/>
      <c r="R68" s="30"/>
      <c r="S68" s="42" t="s">
        <v>40</v>
      </c>
    </row>
    <row r="69" spans="1:19" s="40" customFormat="1" ht="23.25" customHeight="1">
      <c r="A69" s="14">
        <v>66</v>
      </c>
      <c r="B69" s="22" t="s">
        <v>71</v>
      </c>
      <c r="C69" s="22" t="s">
        <v>1539</v>
      </c>
      <c r="D69" s="22" t="s">
        <v>1546</v>
      </c>
      <c r="E69" s="25">
        <v>39972</v>
      </c>
      <c r="F69" s="26">
        <f t="shared" ca="1" si="5"/>
        <v>10</v>
      </c>
      <c r="G69" s="14"/>
      <c r="H69" s="29"/>
      <c r="I69" s="28"/>
      <c r="J69" s="23"/>
      <c r="K69" s="25"/>
      <c r="L69" s="35"/>
      <c r="M69" s="35">
        <v>1</v>
      </c>
      <c r="N69" s="30" t="s">
        <v>49</v>
      </c>
      <c r="O69" s="30"/>
      <c r="P69" s="30"/>
      <c r="Q69" s="31"/>
      <c r="R69" s="30"/>
      <c r="S69" s="42" t="s">
        <v>40</v>
      </c>
    </row>
    <row r="70" spans="1:19" ht="23.25" customHeight="1">
      <c r="A70" s="14">
        <v>67</v>
      </c>
      <c r="B70" s="22" t="s">
        <v>116</v>
      </c>
      <c r="C70" s="22" t="s">
        <v>291</v>
      </c>
      <c r="D70" s="22" t="s">
        <v>292</v>
      </c>
      <c r="E70" s="25">
        <v>40686</v>
      </c>
      <c r="F70" s="26">
        <f t="shared" ca="1" si="5"/>
        <v>8</v>
      </c>
      <c r="G70" s="16" t="s">
        <v>74</v>
      </c>
      <c r="H70" s="29" t="s">
        <v>137</v>
      </c>
      <c r="I70" s="28" t="s">
        <v>293</v>
      </c>
      <c r="J70" s="29" t="s">
        <v>69</v>
      </c>
      <c r="K70" s="22"/>
      <c r="L70" s="30">
        <v>2</v>
      </c>
      <c r="M70" s="30">
        <v>2</v>
      </c>
      <c r="N70" s="30" t="s">
        <v>49</v>
      </c>
      <c r="O70" s="30">
        <f>SUM(K70:N70)</f>
        <v>4</v>
      </c>
      <c r="P70" s="30" t="s">
        <v>49</v>
      </c>
      <c r="Q70" s="31" t="s">
        <v>48</v>
      </c>
      <c r="R70" s="30">
        <v>0</v>
      </c>
      <c r="S70" s="42" t="s">
        <v>40</v>
      </c>
    </row>
    <row r="71" spans="1:19" ht="23.25" customHeight="1">
      <c r="A71" s="14">
        <v>68</v>
      </c>
      <c r="B71" s="22" t="s">
        <v>63</v>
      </c>
      <c r="C71" s="23" t="s">
        <v>918</v>
      </c>
      <c r="D71" s="23" t="s">
        <v>919</v>
      </c>
      <c r="E71" s="25">
        <v>41890</v>
      </c>
      <c r="F71" s="26">
        <f t="shared" ca="1" si="5"/>
        <v>5</v>
      </c>
      <c r="G71" s="32" t="s">
        <v>66</v>
      </c>
      <c r="H71" s="23" t="s">
        <v>67</v>
      </c>
      <c r="I71" s="28" t="s">
        <v>122</v>
      </c>
      <c r="J71" s="33" t="s">
        <v>105</v>
      </c>
      <c r="K71" s="26"/>
      <c r="L71" s="35">
        <v>0</v>
      </c>
      <c r="M71" s="35">
        <v>0</v>
      </c>
      <c r="N71" s="30" t="s">
        <v>48</v>
      </c>
      <c r="O71" s="30">
        <f>SUM(K71:N71)</f>
        <v>0</v>
      </c>
      <c r="P71" s="30" t="s">
        <v>70</v>
      </c>
      <c r="Q71" s="31" t="s">
        <v>70</v>
      </c>
      <c r="R71" s="30"/>
      <c r="S71" s="42" t="s">
        <v>40</v>
      </c>
    </row>
    <row r="72" spans="1:19" ht="23.25" customHeight="1">
      <c r="A72" s="14">
        <v>69</v>
      </c>
      <c r="B72" s="22" t="s">
        <v>1516</v>
      </c>
      <c r="C72" s="22" t="s">
        <v>295</v>
      </c>
      <c r="D72" s="22" t="s">
        <v>296</v>
      </c>
      <c r="E72" s="25">
        <v>40868</v>
      </c>
      <c r="F72" s="26">
        <f t="shared" ca="1" si="5"/>
        <v>8</v>
      </c>
      <c r="G72" s="16" t="s">
        <v>74</v>
      </c>
      <c r="H72" s="29" t="s">
        <v>144</v>
      </c>
      <c r="I72" s="28" t="s">
        <v>120</v>
      </c>
      <c r="J72" s="29" t="s">
        <v>69</v>
      </c>
      <c r="K72" s="22"/>
      <c r="L72" s="30">
        <v>2</v>
      </c>
      <c r="M72" s="30">
        <v>2</v>
      </c>
      <c r="N72" s="30" t="s">
        <v>49</v>
      </c>
      <c r="O72" s="30">
        <f>SUM(K72:N72)</f>
        <v>4</v>
      </c>
      <c r="P72" s="30" t="s">
        <v>48</v>
      </c>
      <c r="Q72" s="31" t="s">
        <v>48</v>
      </c>
      <c r="R72" s="30">
        <v>0</v>
      </c>
      <c r="S72" s="42" t="s">
        <v>40</v>
      </c>
    </row>
    <row r="73" spans="1:19" ht="23.25" customHeight="1">
      <c r="A73" s="14">
        <v>70</v>
      </c>
      <c r="B73" s="22" t="s">
        <v>93</v>
      </c>
      <c r="C73" s="22" t="s">
        <v>446</v>
      </c>
      <c r="D73" s="22" t="s">
        <v>447</v>
      </c>
      <c r="E73" s="25">
        <v>40725</v>
      </c>
      <c r="F73" s="26">
        <f t="shared" ca="1" si="5"/>
        <v>8</v>
      </c>
      <c r="G73" s="16" t="s">
        <v>66</v>
      </c>
      <c r="H73" s="29" t="s">
        <v>67</v>
      </c>
      <c r="I73" s="28" t="s">
        <v>122</v>
      </c>
      <c r="J73" s="29" t="s">
        <v>69</v>
      </c>
      <c r="K73" s="22"/>
      <c r="L73" s="30">
        <v>1</v>
      </c>
      <c r="M73" s="30">
        <v>1</v>
      </c>
      <c r="N73" s="30" t="s">
        <v>49</v>
      </c>
      <c r="O73" s="30">
        <f>SUM(K73:N73)</f>
        <v>2</v>
      </c>
      <c r="P73" s="30" t="s">
        <v>49</v>
      </c>
      <c r="Q73" s="31" t="s">
        <v>49</v>
      </c>
      <c r="R73" s="30">
        <v>0</v>
      </c>
      <c r="S73" s="42" t="s">
        <v>40</v>
      </c>
    </row>
    <row r="74" spans="1:19" ht="23.25" customHeight="1">
      <c r="A74" s="14">
        <v>71</v>
      </c>
      <c r="B74" s="22" t="s">
        <v>1516</v>
      </c>
      <c r="C74" s="22" t="s">
        <v>1534</v>
      </c>
      <c r="D74" s="22" t="s">
        <v>1541</v>
      </c>
      <c r="E74" s="25">
        <v>43122</v>
      </c>
      <c r="F74" s="26">
        <f t="shared" ca="1" si="5"/>
        <v>1</v>
      </c>
      <c r="G74" s="14"/>
      <c r="H74" s="29"/>
      <c r="I74" s="28"/>
      <c r="J74" s="23"/>
      <c r="K74" s="25"/>
      <c r="L74" s="35"/>
      <c r="M74" s="35">
        <v>0</v>
      </c>
      <c r="N74" s="30" t="s">
        <v>48</v>
      </c>
      <c r="O74" s="30"/>
      <c r="P74" s="30"/>
      <c r="Q74" s="31"/>
      <c r="R74" s="30"/>
      <c r="S74" s="42" t="s">
        <v>40</v>
      </c>
    </row>
    <row r="75" spans="1:19" ht="23.25" customHeight="1">
      <c r="A75" s="14">
        <v>72</v>
      </c>
      <c r="B75" s="22" t="s">
        <v>1516</v>
      </c>
      <c r="C75" s="22" t="s">
        <v>644</v>
      </c>
      <c r="D75" s="22" t="s">
        <v>645</v>
      </c>
      <c r="E75" s="25">
        <v>39603</v>
      </c>
      <c r="F75" s="26">
        <f t="shared" ca="1" si="5"/>
        <v>11</v>
      </c>
      <c r="G75" s="16" t="s">
        <v>74</v>
      </c>
      <c r="H75" s="29" t="s">
        <v>216</v>
      </c>
      <c r="I75" s="28" t="s">
        <v>293</v>
      </c>
      <c r="J75" s="29" t="s">
        <v>69</v>
      </c>
      <c r="K75" s="22" t="s">
        <v>171</v>
      </c>
      <c r="L75" s="30">
        <v>0</v>
      </c>
      <c r="M75" s="30">
        <v>0</v>
      </c>
      <c r="N75" s="30" t="s">
        <v>48</v>
      </c>
      <c r="O75" s="30">
        <f>SUM(K75:N75)</f>
        <v>0</v>
      </c>
      <c r="P75" s="30" t="s">
        <v>70</v>
      </c>
      <c r="Q75" s="31" t="s">
        <v>70</v>
      </c>
      <c r="R75" s="30">
        <v>0</v>
      </c>
      <c r="S75" s="42" t="s">
        <v>40</v>
      </c>
    </row>
    <row r="76" spans="1:19" ht="23.25" customHeight="1">
      <c r="A76" s="14">
        <v>73</v>
      </c>
      <c r="B76" s="23" t="s">
        <v>63</v>
      </c>
      <c r="C76" s="23" t="s">
        <v>294</v>
      </c>
      <c r="D76" s="23" t="s">
        <v>205</v>
      </c>
      <c r="E76" s="25">
        <v>40315</v>
      </c>
      <c r="F76" s="26">
        <f t="shared" ca="1" si="5"/>
        <v>9</v>
      </c>
      <c r="G76" s="32" t="s">
        <v>74</v>
      </c>
      <c r="H76" s="23" t="s">
        <v>144</v>
      </c>
      <c r="I76" s="28" t="s">
        <v>138</v>
      </c>
      <c r="J76" s="33" t="s">
        <v>105</v>
      </c>
      <c r="K76" s="26"/>
      <c r="L76" s="30">
        <v>2</v>
      </c>
      <c r="M76" s="30">
        <v>3</v>
      </c>
      <c r="N76" s="30" t="s">
        <v>49</v>
      </c>
      <c r="O76" s="30">
        <f>SUM(K76:N76)</f>
        <v>5</v>
      </c>
      <c r="P76" s="30" t="s">
        <v>49</v>
      </c>
      <c r="Q76" s="31" t="s">
        <v>49</v>
      </c>
      <c r="R76" s="30">
        <v>0</v>
      </c>
      <c r="S76" s="42" t="s">
        <v>40</v>
      </c>
    </row>
    <row r="77" spans="1:19" ht="23.25" customHeight="1">
      <c r="A77" s="14">
        <v>74</v>
      </c>
      <c r="B77" s="23" t="s">
        <v>116</v>
      </c>
      <c r="C77" s="23" t="s">
        <v>198</v>
      </c>
      <c r="D77" s="23" t="s">
        <v>199</v>
      </c>
      <c r="E77" s="25">
        <v>40686</v>
      </c>
      <c r="F77" s="26">
        <f t="shared" ca="1" si="5"/>
        <v>8</v>
      </c>
      <c r="G77" s="32" t="s">
        <v>74</v>
      </c>
      <c r="H77" s="23" t="s">
        <v>137</v>
      </c>
      <c r="I77" s="28" t="s">
        <v>200</v>
      </c>
      <c r="J77" s="33" t="s">
        <v>105</v>
      </c>
      <c r="K77" s="26"/>
      <c r="L77" s="30">
        <v>2</v>
      </c>
      <c r="M77" s="30">
        <v>3</v>
      </c>
      <c r="N77" s="30" t="s">
        <v>49</v>
      </c>
      <c r="O77" s="30">
        <f>SUM(K77:N77)</f>
        <v>5</v>
      </c>
      <c r="P77" s="30" t="s">
        <v>49</v>
      </c>
      <c r="Q77" s="31" t="s">
        <v>49</v>
      </c>
      <c r="R77" s="30">
        <v>1</v>
      </c>
      <c r="S77" s="42" t="s">
        <v>40</v>
      </c>
    </row>
    <row r="78" spans="1:19" ht="23.25" customHeight="1">
      <c r="A78" s="14">
        <v>75</v>
      </c>
      <c r="B78" s="22" t="s">
        <v>63</v>
      </c>
      <c r="C78" s="22" t="s">
        <v>922</v>
      </c>
      <c r="D78" s="22" t="s">
        <v>923</v>
      </c>
      <c r="E78" s="25">
        <v>41414</v>
      </c>
      <c r="F78" s="26">
        <f t="shared" ca="1" si="5"/>
        <v>6</v>
      </c>
      <c r="G78" s="16" t="s">
        <v>66</v>
      </c>
      <c r="H78" s="29" t="s">
        <v>67</v>
      </c>
      <c r="I78" s="27" t="s">
        <v>96</v>
      </c>
      <c r="J78" s="29" t="s">
        <v>69</v>
      </c>
      <c r="K78" s="22"/>
      <c r="L78" s="35">
        <v>1</v>
      </c>
      <c r="M78" s="35">
        <v>1</v>
      </c>
      <c r="N78" s="30" t="s">
        <v>48</v>
      </c>
      <c r="O78" s="30">
        <f>SUM(K78:N78)</f>
        <v>2</v>
      </c>
      <c r="P78" s="30" t="s">
        <v>49</v>
      </c>
      <c r="Q78" s="31" t="s">
        <v>70</v>
      </c>
      <c r="R78" s="35"/>
      <c r="S78" s="42" t="s">
        <v>40</v>
      </c>
    </row>
    <row r="79" spans="1:19" ht="23.25" customHeight="1">
      <c r="A79" s="14">
        <v>76</v>
      </c>
      <c r="B79" s="22" t="s">
        <v>63</v>
      </c>
      <c r="C79" s="22" t="s">
        <v>272</v>
      </c>
      <c r="D79" s="22" t="s">
        <v>273</v>
      </c>
      <c r="E79" s="25">
        <v>30081</v>
      </c>
      <c r="F79" s="26">
        <f t="shared" ca="1" si="5"/>
        <v>37</v>
      </c>
      <c r="G79" s="14" t="s">
        <v>66</v>
      </c>
      <c r="H79" s="29" t="s">
        <v>67</v>
      </c>
      <c r="I79" s="28" t="s">
        <v>261</v>
      </c>
      <c r="J79" s="23" t="s">
        <v>85</v>
      </c>
      <c r="K79" s="25"/>
      <c r="L79" s="35">
        <v>0</v>
      </c>
      <c r="M79" s="35">
        <v>0</v>
      </c>
      <c r="N79" s="30" t="s">
        <v>48</v>
      </c>
      <c r="O79" s="30">
        <f>SUM(K79:N79)</f>
        <v>0</v>
      </c>
      <c r="P79" s="30" t="s">
        <v>70</v>
      </c>
      <c r="Q79" s="31" t="s">
        <v>70</v>
      </c>
      <c r="R79" s="30"/>
      <c r="S79" s="42" t="s">
        <v>40</v>
      </c>
    </row>
    <row r="80" spans="1:19" ht="23.25" customHeight="1">
      <c r="A80" s="18" t="s">
        <v>41</v>
      </c>
      <c r="B80" s="97"/>
      <c r="C80" s="98" t="s">
        <v>47</v>
      </c>
      <c r="D80" s="19"/>
      <c r="E80" s="19"/>
      <c r="F80" s="134">
        <v>-1</v>
      </c>
      <c r="G80" s="19"/>
      <c r="H80" s="19"/>
      <c r="I80" s="126"/>
      <c r="J80" s="19"/>
      <c r="K80" s="19"/>
      <c r="L80" s="8"/>
      <c r="M80" s="30"/>
      <c r="N80" s="30"/>
      <c r="O80" s="8"/>
      <c r="P80" s="8"/>
      <c r="Q80" s="20"/>
      <c r="R80" s="8"/>
      <c r="S80" s="99" t="s">
        <v>41</v>
      </c>
    </row>
    <row r="81" spans="1:19" ht="23.25" customHeight="1">
      <c r="A81" s="14">
        <v>1</v>
      </c>
      <c r="B81" s="23" t="s">
        <v>71</v>
      </c>
      <c r="C81" s="23" t="s">
        <v>993</v>
      </c>
      <c r="D81" s="23" t="s">
        <v>994</v>
      </c>
      <c r="E81" s="25">
        <v>41052</v>
      </c>
      <c r="F81" s="26">
        <f t="shared" ref="F81:F113" ca="1" si="6">(YEAR(NOW())-YEAR(E81))</f>
        <v>7</v>
      </c>
      <c r="G81" s="32" t="s">
        <v>74</v>
      </c>
      <c r="H81" s="23" t="s">
        <v>187</v>
      </c>
      <c r="I81" s="28" t="s">
        <v>111</v>
      </c>
      <c r="J81" s="33" t="s">
        <v>105</v>
      </c>
      <c r="K81" s="26"/>
      <c r="L81" s="30">
        <v>1</v>
      </c>
      <c r="M81" s="30">
        <v>1</v>
      </c>
      <c r="N81" s="30" t="s">
        <v>49</v>
      </c>
      <c r="O81" s="30">
        <f t="shared" ref="O81:O113" si="7">SUM(K81:N81)</f>
        <v>2</v>
      </c>
      <c r="P81" s="30" t="s">
        <v>49</v>
      </c>
      <c r="Q81" s="31" t="s">
        <v>49</v>
      </c>
      <c r="R81" s="30">
        <v>0</v>
      </c>
      <c r="S81" s="29" t="s">
        <v>41</v>
      </c>
    </row>
    <row r="82" spans="1:19" ht="23.25" customHeight="1">
      <c r="A82" s="14">
        <v>2</v>
      </c>
      <c r="B82" s="22" t="s">
        <v>1516</v>
      </c>
      <c r="C82" s="22" t="s">
        <v>427</v>
      </c>
      <c r="D82" s="22" t="s">
        <v>428</v>
      </c>
      <c r="E82" s="25">
        <v>41605</v>
      </c>
      <c r="F82" s="26">
        <f t="shared" ca="1" si="6"/>
        <v>6</v>
      </c>
      <c r="G82" s="16" t="s">
        <v>74</v>
      </c>
      <c r="H82" s="23" t="s">
        <v>187</v>
      </c>
      <c r="I82" s="27" t="s">
        <v>111</v>
      </c>
      <c r="J82" s="29" t="s">
        <v>69</v>
      </c>
      <c r="K82" s="23"/>
      <c r="L82" s="30">
        <v>1</v>
      </c>
      <c r="M82" s="30">
        <v>2</v>
      </c>
      <c r="N82" s="30" t="s">
        <v>48</v>
      </c>
      <c r="O82" s="30">
        <f t="shared" si="7"/>
        <v>3</v>
      </c>
      <c r="P82" s="30" t="s">
        <v>49</v>
      </c>
      <c r="Q82" s="31" t="s">
        <v>48</v>
      </c>
      <c r="R82" s="30">
        <v>0</v>
      </c>
      <c r="S82" s="29" t="s">
        <v>41</v>
      </c>
    </row>
    <row r="83" spans="1:19" ht="23.25" customHeight="1">
      <c r="A83" s="14">
        <v>3</v>
      </c>
      <c r="B83" s="22" t="s">
        <v>116</v>
      </c>
      <c r="C83" s="22" t="s">
        <v>450</v>
      </c>
      <c r="D83" s="22" t="s">
        <v>451</v>
      </c>
      <c r="E83" s="25">
        <v>38852</v>
      </c>
      <c r="F83" s="26">
        <f t="shared" ca="1" si="6"/>
        <v>13</v>
      </c>
      <c r="G83" s="16" t="s">
        <v>74</v>
      </c>
      <c r="H83" s="29" t="s">
        <v>187</v>
      </c>
      <c r="I83" s="27" t="s">
        <v>111</v>
      </c>
      <c r="J83" s="29" t="s">
        <v>69</v>
      </c>
      <c r="K83" s="22"/>
      <c r="L83" s="30">
        <v>1</v>
      </c>
      <c r="M83" s="30">
        <v>1</v>
      </c>
      <c r="N83" s="30" t="s">
        <v>49</v>
      </c>
      <c r="O83" s="30">
        <f t="shared" si="7"/>
        <v>2</v>
      </c>
      <c r="P83" s="30" t="s">
        <v>49</v>
      </c>
      <c r="Q83" s="31" t="s">
        <v>49</v>
      </c>
      <c r="R83" s="30">
        <v>0</v>
      </c>
      <c r="S83" s="29" t="s">
        <v>41</v>
      </c>
    </row>
    <row r="84" spans="1:19" ht="23.25" customHeight="1">
      <c r="A84" s="14">
        <v>4</v>
      </c>
      <c r="B84" s="22" t="s">
        <v>1516</v>
      </c>
      <c r="C84" s="22" t="s">
        <v>995</v>
      </c>
      <c r="D84" s="22" t="s">
        <v>996</v>
      </c>
      <c r="E84" s="25">
        <v>39849</v>
      </c>
      <c r="F84" s="26">
        <f t="shared" ca="1" si="6"/>
        <v>10</v>
      </c>
      <c r="G84" s="16" t="s">
        <v>74</v>
      </c>
      <c r="H84" s="29" t="s">
        <v>187</v>
      </c>
      <c r="I84" s="27" t="s">
        <v>111</v>
      </c>
      <c r="J84" s="29" t="s">
        <v>69</v>
      </c>
      <c r="K84" s="22" t="s">
        <v>171</v>
      </c>
      <c r="L84" s="30">
        <v>0</v>
      </c>
      <c r="M84" s="30">
        <v>0</v>
      </c>
      <c r="N84" s="30" t="s">
        <v>48</v>
      </c>
      <c r="O84" s="30">
        <f t="shared" si="7"/>
        <v>0</v>
      </c>
      <c r="P84" s="30" t="s">
        <v>70</v>
      </c>
      <c r="Q84" s="31" t="s">
        <v>49</v>
      </c>
      <c r="R84" s="30">
        <v>1</v>
      </c>
      <c r="S84" s="29" t="s">
        <v>41</v>
      </c>
    </row>
    <row r="85" spans="1:19" ht="23.25" customHeight="1">
      <c r="A85" s="14">
        <v>5</v>
      </c>
      <c r="B85" s="23" t="s">
        <v>1516</v>
      </c>
      <c r="C85" s="23" t="s">
        <v>431</v>
      </c>
      <c r="D85" s="23" t="s">
        <v>432</v>
      </c>
      <c r="E85" s="25">
        <v>41913</v>
      </c>
      <c r="F85" s="26">
        <f t="shared" ca="1" si="6"/>
        <v>5</v>
      </c>
      <c r="G85" s="32" t="s">
        <v>74</v>
      </c>
      <c r="H85" s="23" t="s">
        <v>187</v>
      </c>
      <c r="I85" s="28" t="s">
        <v>111</v>
      </c>
      <c r="J85" s="33" t="s">
        <v>105</v>
      </c>
      <c r="K85" s="26"/>
      <c r="L85" s="30">
        <v>1</v>
      </c>
      <c r="M85" s="30">
        <v>2</v>
      </c>
      <c r="N85" s="30" t="s">
        <v>48</v>
      </c>
      <c r="O85" s="30">
        <f t="shared" si="7"/>
        <v>3</v>
      </c>
      <c r="P85" s="30" t="s">
        <v>48</v>
      </c>
      <c r="Q85" s="31" t="s">
        <v>48</v>
      </c>
      <c r="R85" s="30">
        <v>0</v>
      </c>
      <c r="S85" s="29" t="s">
        <v>41</v>
      </c>
    </row>
    <row r="86" spans="1:19" ht="23.25" customHeight="1">
      <c r="A86" s="14">
        <v>6</v>
      </c>
      <c r="B86" s="33" t="s">
        <v>101</v>
      </c>
      <c r="C86" s="33" t="s">
        <v>435</v>
      </c>
      <c r="D86" s="33" t="s">
        <v>436</v>
      </c>
      <c r="E86" s="25">
        <v>41913</v>
      </c>
      <c r="F86" s="26">
        <f t="shared" ca="1" si="6"/>
        <v>5</v>
      </c>
      <c r="G86" s="16" t="s">
        <v>74</v>
      </c>
      <c r="H86" s="23" t="s">
        <v>187</v>
      </c>
      <c r="I86" s="27" t="s">
        <v>111</v>
      </c>
      <c r="J86" s="29" t="s">
        <v>69</v>
      </c>
      <c r="K86" s="22"/>
      <c r="L86" s="35">
        <v>1</v>
      </c>
      <c r="M86" s="35">
        <v>2</v>
      </c>
      <c r="N86" s="30" t="s">
        <v>48</v>
      </c>
      <c r="O86" s="30">
        <f t="shared" si="7"/>
        <v>3</v>
      </c>
      <c r="P86" s="30" t="s">
        <v>48</v>
      </c>
      <c r="Q86" s="31" t="s">
        <v>48</v>
      </c>
      <c r="R86" s="35"/>
      <c r="S86" s="29" t="s">
        <v>41</v>
      </c>
    </row>
    <row r="87" spans="1:19" ht="23.25" customHeight="1">
      <c r="A87" s="14">
        <v>7</v>
      </c>
      <c r="B87" s="22" t="s">
        <v>63</v>
      </c>
      <c r="C87" s="22" t="s">
        <v>298</v>
      </c>
      <c r="D87" s="22" t="s">
        <v>299</v>
      </c>
      <c r="E87" s="25">
        <v>39747</v>
      </c>
      <c r="F87" s="26">
        <f t="shared" ca="1" si="6"/>
        <v>11</v>
      </c>
      <c r="G87" s="16" t="s">
        <v>66</v>
      </c>
      <c r="H87" s="29" t="s">
        <v>67</v>
      </c>
      <c r="I87" s="27" t="s">
        <v>111</v>
      </c>
      <c r="J87" s="29" t="s">
        <v>69</v>
      </c>
      <c r="K87" s="22"/>
      <c r="L87" s="30">
        <v>2</v>
      </c>
      <c r="M87" s="30">
        <v>2</v>
      </c>
      <c r="N87" s="30" t="s">
        <v>49</v>
      </c>
      <c r="O87" s="30">
        <f t="shared" si="7"/>
        <v>4</v>
      </c>
      <c r="P87" s="30" t="s">
        <v>49</v>
      </c>
      <c r="Q87" s="31" t="s">
        <v>49</v>
      </c>
      <c r="R87" s="30">
        <v>0</v>
      </c>
      <c r="S87" s="29" t="s">
        <v>41</v>
      </c>
    </row>
    <row r="88" spans="1:19" ht="23.25" customHeight="1">
      <c r="A88" s="14">
        <v>8</v>
      </c>
      <c r="B88" s="22" t="s">
        <v>71</v>
      </c>
      <c r="C88" s="22" t="s">
        <v>439</v>
      </c>
      <c r="D88" s="22" t="s">
        <v>440</v>
      </c>
      <c r="E88" s="25">
        <v>42217</v>
      </c>
      <c r="F88" s="26">
        <f t="shared" ca="1" si="6"/>
        <v>4</v>
      </c>
      <c r="G88" s="16" t="s">
        <v>74</v>
      </c>
      <c r="H88" s="23" t="s">
        <v>187</v>
      </c>
      <c r="I88" s="27" t="s">
        <v>111</v>
      </c>
      <c r="J88" s="29" t="s">
        <v>69</v>
      </c>
      <c r="K88" s="22"/>
      <c r="L88" s="35">
        <v>0</v>
      </c>
      <c r="M88" s="35">
        <v>0</v>
      </c>
      <c r="N88" s="30" t="s">
        <v>48</v>
      </c>
      <c r="O88" s="30">
        <f t="shared" si="7"/>
        <v>0</v>
      </c>
      <c r="P88" s="30" t="s">
        <v>70</v>
      </c>
      <c r="Q88" s="31" t="s">
        <v>48</v>
      </c>
      <c r="R88" s="35">
        <v>1</v>
      </c>
      <c r="S88" s="29" t="s">
        <v>41</v>
      </c>
    </row>
    <row r="89" spans="1:19" ht="23.25" customHeight="1">
      <c r="A89" s="14">
        <v>9</v>
      </c>
      <c r="B89" s="22" t="s">
        <v>1516</v>
      </c>
      <c r="C89" s="22" t="s">
        <v>646</v>
      </c>
      <c r="D89" s="22" t="s">
        <v>647</v>
      </c>
      <c r="E89" s="25">
        <v>39736</v>
      </c>
      <c r="F89" s="26">
        <f t="shared" ca="1" si="6"/>
        <v>11</v>
      </c>
      <c r="G89" s="16" t="s">
        <v>74</v>
      </c>
      <c r="H89" s="29" t="s">
        <v>187</v>
      </c>
      <c r="I89" s="27" t="s">
        <v>111</v>
      </c>
      <c r="J89" s="29" t="s">
        <v>69</v>
      </c>
      <c r="K89" s="22"/>
      <c r="L89" s="35">
        <v>0</v>
      </c>
      <c r="M89" s="35">
        <v>1</v>
      </c>
      <c r="N89" s="30" t="s">
        <v>49</v>
      </c>
      <c r="O89" s="30">
        <f t="shared" si="7"/>
        <v>1</v>
      </c>
      <c r="P89" s="30" t="s">
        <v>70</v>
      </c>
      <c r="Q89" s="31" t="s">
        <v>70</v>
      </c>
      <c r="R89" s="35"/>
      <c r="S89" s="29" t="s">
        <v>41</v>
      </c>
    </row>
    <row r="90" spans="1:19" ht="23.25" customHeight="1">
      <c r="A90" s="14">
        <v>10</v>
      </c>
      <c r="B90" s="22" t="s">
        <v>71</v>
      </c>
      <c r="C90" s="22" t="s">
        <v>926</v>
      </c>
      <c r="D90" s="22" t="s">
        <v>430</v>
      </c>
      <c r="E90" s="25">
        <v>41030</v>
      </c>
      <c r="F90" s="26">
        <f t="shared" ca="1" si="6"/>
        <v>7</v>
      </c>
      <c r="G90" s="16" t="s">
        <v>74</v>
      </c>
      <c r="H90" s="29" t="s">
        <v>187</v>
      </c>
      <c r="I90" s="27" t="s">
        <v>111</v>
      </c>
      <c r="J90" s="29" t="s">
        <v>69</v>
      </c>
      <c r="K90" s="22"/>
      <c r="L90" s="35">
        <v>0</v>
      </c>
      <c r="M90" s="35">
        <v>0</v>
      </c>
      <c r="N90" s="30" t="s">
        <v>48</v>
      </c>
      <c r="O90" s="30">
        <f t="shared" si="7"/>
        <v>0</v>
      </c>
      <c r="P90" s="30" t="s">
        <v>70</v>
      </c>
      <c r="Q90" s="31" t="s">
        <v>70</v>
      </c>
      <c r="R90" s="35"/>
      <c r="S90" s="29" t="s">
        <v>41</v>
      </c>
    </row>
    <row r="91" spans="1:19" ht="23.25" customHeight="1">
      <c r="A91" s="14">
        <v>11</v>
      </c>
      <c r="B91" s="22" t="s">
        <v>63</v>
      </c>
      <c r="C91" s="22" t="s">
        <v>1524</v>
      </c>
      <c r="D91" s="22" t="s">
        <v>1525</v>
      </c>
      <c r="E91" s="25">
        <v>43047</v>
      </c>
      <c r="F91" s="26">
        <f t="shared" ca="1" si="6"/>
        <v>2</v>
      </c>
      <c r="G91" s="16"/>
      <c r="H91" s="29"/>
      <c r="I91" s="27"/>
      <c r="J91" s="29"/>
      <c r="K91" s="22"/>
      <c r="L91" s="35"/>
      <c r="M91" s="35">
        <v>0</v>
      </c>
      <c r="N91" s="30" t="s">
        <v>48</v>
      </c>
      <c r="O91" s="30">
        <f t="shared" si="7"/>
        <v>0</v>
      </c>
      <c r="P91" s="30" t="s">
        <v>48</v>
      </c>
      <c r="Q91" s="31" t="s">
        <v>48</v>
      </c>
      <c r="R91" s="30">
        <v>1</v>
      </c>
      <c r="S91" s="29" t="s">
        <v>41</v>
      </c>
    </row>
    <row r="92" spans="1:19" ht="23.25" customHeight="1">
      <c r="A92" s="14">
        <v>12</v>
      </c>
      <c r="B92" s="33" t="s">
        <v>1516</v>
      </c>
      <c r="C92" s="22" t="s">
        <v>270</v>
      </c>
      <c r="D92" s="22" t="s">
        <v>297</v>
      </c>
      <c r="E92" s="25">
        <v>40676</v>
      </c>
      <c r="F92" s="26">
        <f t="shared" ca="1" si="6"/>
        <v>8</v>
      </c>
      <c r="G92" s="16" t="s">
        <v>74</v>
      </c>
      <c r="H92" s="23" t="s">
        <v>187</v>
      </c>
      <c r="I92" s="27" t="s">
        <v>111</v>
      </c>
      <c r="J92" s="29" t="s">
        <v>69</v>
      </c>
      <c r="K92" s="22"/>
      <c r="L92" s="30">
        <v>1</v>
      </c>
      <c r="M92" s="30">
        <v>1</v>
      </c>
      <c r="N92" s="30" t="s">
        <v>49</v>
      </c>
      <c r="O92" s="30">
        <f t="shared" si="7"/>
        <v>2</v>
      </c>
      <c r="P92" s="30" t="s">
        <v>48</v>
      </c>
      <c r="Q92" s="31" t="s">
        <v>48</v>
      </c>
      <c r="R92" s="30">
        <v>1</v>
      </c>
      <c r="S92" s="29" t="s">
        <v>41</v>
      </c>
    </row>
    <row r="93" spans="1:19" ht="23.25" customHeight="1">
      <c r="A93" s="14">
        <v>13</v>
      </c>
      <c r="B93" s="22" t="s">
        <v>71</v>
      </c>
      <c r="C93" s="22" t="s">
        <v>761</v>
      </c>
      <c r="D93" s="22" t="s">
        <v>1000</v>
      </c>
      <c r="E93" s="25">
        <v>39412</v>
      </c>
      <c r="F93" s="26">
        <f t="shared" ca="1" si="6"/>
        <v>12</v>
      </c>
      <c r="G93" s="16" t="s">
        <v>74</v>
      </c>
      <c r="H93" s="29" t="s">
        <v>187</v>
      </c>
      <c r="I93" s="27" t="s">
        <v>111</v>
      </c>
      <c r="J93" s="29" t="s">
        <v>69</v>
      </c>
      <c r="K93" s="22"/>
      <c r="L93" s="30">
        <v>1</v>
      </c>
      <c r="M93" s="30">
        <v>1</v>
      </c>
      <c r="N93" s="30" t="s">
        <v>49</v>
      </c>
      <c r="O93" s="30">
        <f t="shared" si="7"/>
        <v>2</v>
      </c>
      <c r="P93" s="30" t="s">
        <v>49</v>
      </c>
      <c r="Q93" s="31" t="s">
        <v>49</v>
      </c>
      <c r="R93" s="30">
        <v>0</v>
      </c>
      <c r="S93" s="29" t="s">
        <v>41</v>
      </c>
    </row>
    <row r="94" spans="1:19" ht="23.25" customHeight="1">
      <c r="A94" s="14">
        <v>14</v>
      </c>
      <c r="B94" s="22" t="s">
        <v>1516</v>
      </c>
      <c r="C94" s="22" t="s">
        <v>443</v>
      </c>
      <c r="D94" s="22" t="s">
        <v>444</v>
      </c>
      <c r="E94" s="25">
        <v>41071</v>
      </c>
      <c r="F94" s="26">
        <f t="shared" ca="1" si="6"/>
        <v>7</v>
      </c>
      <c r="G94" s="16" t="s">
        <v>74</v>
      </c>
      <c r="H94" s="29" t="s">
        <v>187</v>
      </c>
      <c r="I94" s="27" t="s">
        <v>111</v>
      </c>
      <c r="J94" s="29" t="s">
        <v>69</v>
      </c>
      <c r="K94" s="22"/>
      <c r="L94" s="30">
        <v>1</v>
      </c>
      <c r="M94" s="30">
        <v>1</v>
      </c>
      <c r="N94" s="30" t="s">
        <v>49</v>
      </c>
      <c r="O94" s="30">
        <f t="shared" si="7"/>
        <v>2</v>
      </c>
      <c r="P94" s="30" t="s">
        <v>48</v>
      </c>
      <c r="Q94" s="31" t="s">
        <v>48</v>
      </c>
      <c r="R94" s="30">
        <v>0</v>
      </c>
      <c r="S94" s="29" t="s">
        <v>41</v>
      </c>
    </row>
    <row r="95" spans="1:19" ht="23.25" customHeight="1">
      <c r="A95" s="14">
        <v>15</v>
      </c>
      <c r="B95" s="22" t="s">
        <v>71</v>
      </c>
      <c r="C95" s="22" t="s">
        <v>448</v>
      </c>
      <c r="D95" s="22" t="s">
        <v>449</v>
      </c>
      <c r="E95" s="25">
        <v>39959</v>
      </c>
      <c r="F95" s="26">
        <f t="shared" ca="1" si="6"/>
        <v>10</v>
      </c>
      <c r="G95" s="16" t="s">
        <v>74</v>
      </c>
      <c r="H95" s="29" t="s">
        <v>187</v>
      </c>
      <c r="I95" s="27" t="s">
        <v>111</v>
      </c>
      <c r="J95" s="29" t="s">
        <v>69</v>
      </c>
      <c r="K95" s="22"/>
      <c r="L95" s="35">
        <v>0</v>
      </c>
      <c r="M95" s="35">
        <v>0</v>
      </c>
      <c r="N95" s="30" t="s">
        <v>48</v>
      </c>
      <c r="O95" s="30">
        <f t="shared" si="7"/>
        <v>0</v>
      </c>
      <c r="P95" s="30" t="s">
        <v>70</v>
      </c>
      <c r="Q95" s="31" t="s">
        <v>48</v>
      </c>
      <c r="R95" s="30">
        <v>1</v>
      </c>
      <c r="S95" s="29" t="s">
        <v>41</v>
      </c>
    </row>
    <row r="96" spans="1:19" ht="23.25" customHeight="1">
      <c r="A96" s="14">
        <v>16</v>
      </c>
      <c r="B96" s="22" t="s">
        <v>71</v>
      </c>
      <c r="C96" s="22" t="s">
        <v>300</v>
      </c>
      <c r="D96" s="22" t="s">
        <v>301</v>
      </c>
      <c r="E96" s="25">
        <v>40315</v>
      </c>
      <c r="F96" s="26">
        <f t="shared" ca="1" si="6"/>
        <v>9</v>
      </c>
      <c r="G96" s="16" t="s">
        <v>74</v>
      </c>
      <c r="H96" s="29" t="s">
        <v>187</v>
      </c>
      <c r="I96" s="27" t="s">
        <v>111</v>
      </c>
      <c r="J96" s="29" t="s">
        <v>69</v>
      </c>
      <c r="K96" s="22"/>
      <c r="L96" s="30">
        <v>2</v>
      </c>
      <c r="M96" s="30">
        <v>2</v>
      </c>
      <c r="N96" s="30" t="s">
        <v>49</v>
      </c>
      <c r="O96" s="30">
        <f t="shared" si="7"/>
        <v>4</v>
      </c>
      <c r="P96" s="30" t="s">
        <v>48</v>
      </c>
      <c r="Q96" s="31" t="s">
        <v>48</v>
      </c>
      <c r="R96" s="30">
        <v>0</v>
      </c>
      <c r="S96" s="29" t="s">
        <v>41</v>
      </c>
    </row>
    <row r="97" spans="1:19" ht="23.25" customHeight="1">
      <c r="A97" s="14">
        <v>17</v>
      </c>
      <c r="B97" s="23" t="s">
        <v>71</v>
      </c>
      <c r="C97" s="23" t="s">
        <v>871</v>
      </c>
      <c r="D97" s="23" t="s">
        <v>872</v>
      </c>
      <c r="E97" s="25">
        <v>41052</v>
      </c>
      <c r="F97" s="26">
        <f t="shared" ca="1" si="6"/>
        <v>7</v>
      </c>
      <c r="G97" s="32" t="s">
        <v>74</v>
      </c>
      <c r="H97" s="23" t="s">
        <v>187</v>
      </c>
      <c r="I97" s="28" t="s">
        <v>111</v>
      </c>
      <c r="J97" s="33" t="s">
        <v>105</v>
      </c>
      <c r="K97" s="26"/>
      <c r="L97" s="30">
        <v>2</v>
      </c>
      <c r="M97" s="30">
        <v>2</v>
      </c>
      <c r="N97" s="30" t="s">
        <v>49</v>
      </c>
      <c r="O97" s="30">
        <f t="shared" si="7"/>
        <v>4</v>
      </c>
      <c r="P97" s="30" t="s">
        <v>49</v>
      </c>
      <c r="Q97" s="31" t="s">
        <v>49</v>
      </c>
      <c r="R97" s="30">
        <v>0</v>
      </c>
      <c r="S97" s="29" t="s">
        <v>41</v>
      </c>
    </row>
    <row r="98" spans="1:19" ht="23.25" customHeight="1">
      <c r="A98" s="14">
        <v>18</v>
      </c>
      <c r="B98" s="22" t="s">
        <v>71</v>
      </c>
      <c r="C98" s="22" t="s">
        <v>302</v>
      </c>
      <c r="D98" s="22" t="s">
        <v>303</v>
      </c>
      <c r="E98" s="25">
        <v>40315</v>
      </c>
      <c r="F98" s="26">
        <f t="shared" ca="1" si="6"/>
        <v>9</v>
      </c>
      <c r="G98" s="16" t="s">
        <v>74</v>
      </c>
      <c r="H98" s="29" t="s">
        <v>187</v>
      </c>
      <c r="I98" s="27" t="s">
        <v>111</v>
      </c>
      <c r="J98" s="29" t="s">
        <v>69</v>
      </c>
      <c r="K98" s="22"/>
      <c r="L98" s="30">
        <v>2</v>
      </c>
      <c r="M98" s="30">
        <v>2</v>
      </c>
      <c r="N98" s="30" t="s">
        <v>49</v>
      </c>
      <c r="O98" s="30">
        <f t="shared" si="7"/>
        <v>4</v>
      </c>
      <c r="P98" s="30" t="s">
        <v>49</v>
      </c>
      <c r="Q98" s="31" t="s">
        <v>48</v>
      </c>
      <c r="R98" s="30">
        <v>0</v>
      </c>
      <c r="S98" s="29" t="s">
        <v>41</v>
      </c>
    </row>
    <row r="99" spans="1:19" ht="23.25" customHeight="1">
      <c r="A99" s="14">
        <v>19</v>
      </c>
      <c r="B99" s="22" t="s">
        <v>1516</v>
      </c>
      <c r="C99" s="22" t="s">
        <v>454</v>
      </c>
      <c r="D99" s="22" t="s">
        <v>455</v>
      </c>
      <c r="E99" s="25">
        <v>41052</v>
      </c>
      <c r="F99" s="26">
        <f t="shared" ca="1" si="6"/>
        <v>7</v>
      </c>
      <c r="G99" s="16" t="s">
        <v>74</v>
      </c>
      <c r="H99" s="29" t="s">
        <v>187</v>
      </c>
      <c r="I99" s="27" t="s">
        <v>111</v>
      </c>
      <c r="J99" s="29" t="s">
        <v>69</v>
      </c>
      <c r="K99" s="22" t="s">
        <v>171</v>
      </c>
      <c r="L99" s="30">
        <v>1</v>
      </c>
      <c r="M99" s="30">
        <v>1</v>
      </c>
      <c r="N99" s="30" t="s">
        <v>49</v>
      </c>
      <c r="O99" s="30">
        <f t="shared" si="7"/>
        <v>2</v>
      </c>
      <c r="P99" s="30" t="s">
        <v>49</v>
      </c>
      <c r="Q99" s="31" t="s">
        <v>48</v>
      </c>
      <c r="R99" s="30">
        <v>0</v>
      </c>
      <c r="S99" s="29" t="s">
        <v>41</v>
      </c>
    </row>
    <row r="100" spans="1:19" ht="23.25" customHeight="1">
      <c r="A100" s="14">
        <v>20</v>
      </c>
      <c r="B100" s="22" t="s">
        <v>1516</v>
      </c>
      <c r="C100" s="22" t="s">
        <v>648</v>
      </c>
      <c r="D100" s="22" t="s">
        <v>649</v>
      </c>
      <c r="E100" s="25">
        <v>39603</v>
      </c>
      <c r="F100" s="26">
        <f t="shared" ca="1" si="6"/>
        <v>11</v>
      </c>
      <c r="G100" s="16" t="s">
        <v>74</v>
      </c>
      <c r="H100" s="29" t="s">
        <v>187</v>
      </c>
      <c r="I100" s="27" t="s">
        <v>111</v>
      </c>
      <c r="J100" s="29" t="s">
        <v>69</v>
      </c>
      <c r="K100" s="22"/>
      <c r="L100" s="30">
        <v>0</v>
      </c>
      <c r="M100" s="30">
        <v>0</v>
      </c>
      <c r="N100" s="30" t="s">
        <v>48</v>
      </c>
      <c r="O100" s="30">
        <f t="shared" si="7"/>
        <v>0</v>
      </c>
      <c r="P100" s="30" t="s">
        <v>70</v>
      </c>
      <c r="Q100" s="31" t="s">
        <v>70</v>
      </c>
      <c r="R100" s="30">
        <v>0</v>
      </c>
      <c r="S100" s="29" t="s">
        <v>41</v>
      </c>
    </row>
    <row r="101" spans="1:19" ht="23.25" customHeight="1">
      <c r="A101" s="14">
        <v>21</v>
      </c>
      <c r="B101" s="22" t="s">
        <v>71</v>
      </c>
      <c r="C101" s="22" t="s">
        <v>106</v>
      </c>
      <c r="D101" s="22" t="s">
        <v>459</v>
      </c>
      <c r="E101" s="25">
        <v>40343</v>
      </c>
      <c r="F101" s="26">
        <f t="shared" ca="1" si="6"/>
        <v>9</v>
      </c>
      <c r="G101" s="16" t="s">
        <v>74</v>
      </c>
      <c r="H101" s="29" t="s">
        <v>187</v>
      </c>
      <c r="I101" s="27" t="s">
        <v>111</v>
      </c>
      <c r="J101" s="29" t="s">
        <v>69</v>
      </c>
      <c r="K101" s="22"/>
      <c r="L101" s="30">
        <v>1</v>
      </c>
      <c r="M101" s="30">
        <v>1</v>
      </c>
      <c r="N101" s="30" t="s">
        <v>49</v>
      </c>
      <c r="O101" s="30">
        <f t="shared" si="7"/>
        <v>2</v>
      </c>
      <c r="P101" s="30" t="s">
        <v>48</v>
      </c>
      <c r="Q101" s="31" t="s">
        <v>48</v>
      </c>
      <c r="R101" s="30">
        <v>0</v>
      </c>
      <c r="S101" s="29" t="s">
        <v>41</v>
      </c>
    </row>
    <row r="102" spans="1:19" ht="23.25" customHeight="1">
      <c r="A102" s="14">
        <v>22</v>
      </c>
      <c r="B102" s="22" t="s">
        <v>71</v>
      </c>
      <c r="C102" s="22" t="s">
        <v>460</v>
      </c>
      <c r="D102" s="22" t="s">
        <v>461</v>
      </c>
      <c r="E102" s="25">
        <v>40343</v>
      </c>
      <c r="F102" s="26">
        <f t="shared" ca="1" si="6"/>
        <v>9</v>
      </c>
      <c r="G102" s="16" t="s">
        <v>74</v>
      </c>
      <c r="H102" s="29" t="s">
        <v>187</v>
      </c>
      <c r="I102" s="27" t="s">
        <v>111</v>
      </c>
      <c r="J102" s="29" t="s">
        <v>69</v>
      </c>
      <c r="K102" s="22"/>
      <c r="L102" s="30">
        <v>1</v>
      </c>
      <c r="M102" s="30">
        <v>2</v>
      </c>
      <c r="N102" s="30" t="s">
        <v>49</v>
      </c>
      <c r="O102" s="30">
        <f t="shared" si="7"/>
        <v>3</v>
      </c>
      <c r="P102" s="30" t="s">
        <v>48</v>
      </c>
      <c r="Q102" s="31" t="s">
        <v>48</v>
      </c>
      <c r="R102" s="30">
        <v>0</v>
      </c>
      <c r="S102" s="29" t="s">
        <v>41</v>
      </c>
    </row>
    <row r="103" spans="1:19" ht="23.25" customHeight="1">
      <c r="A103" s="14">
        <v>23</v>
      </c>
      <c r="B103" s="23" t="s">
        <v>1516</v>
      </c>
      <c r="C103" s="23" t="s">
        <v>452</v>
      </c>
      <c r="D103" s="23" t="s">
        <v>453</v>
      </c>
      <c r="E103" s="25">
        <v>40343</v>
      </c>
      <c r="F103" s="26">
        <f t="shared" ca="1" si="6"/>
        <v>9</v>
      </c>
      <c r="G103" s="32" t="s">
        <v>74</v>
      </c>
      <c r="H103" s="23" t="s">
        <v>187</v>
      </c>
      <c r="I103" s="28" t="s">
        <v>111</v>
      </c>
      <c r="J103" s="33" t="s">
        <v>105</v>
      </c>
      <c r="K103" s="26"/>
      <c r="L103" s="30">
        <v>1</v>
      </c>
      <c r="M103" s="30">
        <v>2</v>
      </c>
      <c r="N103" s="30" t="s">
        <v>49</v>
      </c>
      <c r="O103" s="30">
        <f t="shared" si="7"/>
        <v>3</v>
      </c>
      <c r="P103" s="30" t="s">
        <v>49</v>
      </c>
      <c r="Q103" s="31" t="s">
        <v>49</v>
      </c>
      <c r="R103" s="30">
        <v>0</v>
      </c>
      <c r="S103" s="29" t="s">
        <v>41</v>
      </c>
    </row>
    <row r="104" spans="1:19" ht="23.25" customHeight="1">
      <c r="A104" s="14">
        <v>24</v>
      </c>
      <c r="B104" s="22" t="s">
        <v>1516</v>
      </c>
      <c r="C104" s="22" t="s">
        <v>462</v>
      </c>
      <c r="D104" s="22" t="s">
        <v>463</v>
      </c>
      <c r="E104" s="25">
        <v>40693</v>
      </c>
      <c r="F104" s="26">
        <f t="shared" ca="1" si="6"/>
        <v>8</v>
      </c>
      <c r="G104" s="16" t="s">
        <v>74</v>
      </c>
      <c r="H104" s="29" t="s">
        <v>187</v>
      </c>
      <c r="I104" s="27" t="s">
        <v>111</v>
      </c>
      <c r="J104" s="29" t="s">
        <v>69</v>
      </c>
      <c r="K104" s="22"/>
      <c r="L104" s="30">
        <v>1</v>
      </c>
      <c r="M104" s="30">
        <v>1</v>
      </c>
      <c r="N104" s="30" t="s">
        <v>49</v>
      </c>
      <c r="O104" s="30">
        <f t="shared" si="7"/>
        <v>2</v>
      </c>
      <c r="P104" s="30" t="s">
        <v>48</v>
      </c>
      <c r="Q104" s="31" t="s">
        <v>48</v>
      </c>
      <c r="R104" s="30">
        <v>0</v>
      </c>
      <c r="S104" s="29" t="s">
        <v>41</v>
      </c>
    </row>
    <row r="105" spans="1:19" ht="23.25" customHeight="1">
      <c r="A105" s="14">
        <v>25</v>
      </c>
      <c r="B105" s="23" t="s">
        <v>71</v>
      </c>
      <c r="C105" s="23" t="s">
        <v>1001</v>
      </c>
      <c r="D105" s="23" t="s">
        <v>1002</v>
      </c>
      <c r="E105" s="25">
        <v>41052</v>
      </c>
      <c r="F105" s="26">
        <f t="shared" ca="1" si="6"/>
        <v>7</v>
      </c>
      <c r="G105" s="32" t="s">
        <v>74</v>
      </c>
      <c r="H105" s="23" t="s">
        <v>187</v>
      </c>
      <c r="I105" s="28" t="s">
        <v>111</v>
      </c>
      <c r="J105" s="33" t="s">
        <v>105</v>
      </c>
      <c r="K105" s="26"/>
      <c r="L105" s="30">
        <v>1</v>
      </c>
      <c r="M105" s="30">
        <v>1</v>
      </c>
      <c r="N105" s="30" t="s">
        <v>49</v>
      </c>
      <c r="O105" s="30">
        <f t="shared" si="7"/>
        <v>2</v>
      </c>
      <c r="P105" s="30" t="s">
        <v>49</v>
      </c>
      <c r="Q105" s="31" t="s">
        <v>49</v>
      </c>
      <c r="R105" s="30">
        <v>0</v>
      </c>
      <c r="S105" s="29" t="s">
        <v>41</v>
      </c>
    </row>
    <row r="106" spans="1:19" ht="23.25" customHeight="1">
      <c r="A106" s="14">
        <v>26</v>
      </c>
      <c r="B106" s="22" t="s">
        <v>71</v>
      </c>
      <c r="C106" s="22" t="s">
        <v>185</v>
      </c>
      <c r="D106" s="22" t="s">
        <v>186</v>
      </c>
      <c r="E106" s="25">
        <v>41491</v>
      </c>
      <c r="F106" s="26">
        <f t="shared" ca="1" si="6"/>
        <v>6</v>
      </c>
      <c r="G106" s="16" t="s">
        <v>74</v>
      </c>
      <c r="H106" s="23" t="s">
        <v>187</v>
      </c>
      <c r="I106" s="27" t="s">
        <v>111</v>
      </c>
      <c r="J106" s="29" t="s">
        <v>69</v>
      </c>
      <c r="K106" s="22"/>
      <c r="L106" s="30">
        <v>3</v>
      </c>
      <c r="M106" s="30">
        <v>3</v>
      </c>
      <c r="N106" s="30" t="s">
        <v>48</v>
      </c>
      <c r="O106" s="30">
        <f t="shared" si="7"/>
        <v>6</v>
      </c>
      <c r="P106" s="30" t="s">
        <v>49</v>
      </c>
      <c r="Q106" s="31" t="s">
        <v>48</v>
      </c>
      <c r="R106" s="30">
        <v>0</v>
      </c>
      <c r="S106" s="29" t="s">
        <v>41</v>
      </c>
    </row>
    <row r="107" spans="1:19" s="90" customFormat="1" ht="23.25" customHeight="1">
      <c r="A107" s="14">
        <v>27</v>
      </c>
      <c r="B107" s="22" t="s">
        <v>1516</v>
      </c>
      <c r="C107" s="22" t="s">
        <v>304</v>
      </c>
      <c r="D107" s="22" t="s">
        <v>305</v>
      </c>
      <c r="E107" s="25">
        <v>40408</v>
      </c>
      <c r="F107" s="26">
        <f t="shared" ca="1" si="6"/>
        <v>9</v>
      </c>
      <c r="G107" s="16" t="s">
        <v>74</v>
      </c>
      <c r="H107" s="29" t="s">
        <v>187</v>
      </c>
      <c r="I107" s="27" t="s">
        <v>111</v>
      </c>
      <c r="J107" s="29" t="s">
        <v>69</v>
      </c>
      <c r="K107" s="22" t="s">
        <v>171</v>
      </c>
      <c r="L107" s="30">
        <v>2</v>
      </c>
      <c r="M107" s="30">
        <v>2</v>
      </c>
      <c r="N107" s="30" t="s">
        <v>49</v>
      </c>
      <c r="O107" s="30">
        <f t="shared" si="7"/>
        <v>4</v>
      </c>
      <c r="P107" s="30" t="s">
        <v>48</v>
      </c>
      <c r="Q107" s="31" t="s">
        <v>48</v>
      </c>
      <c r="R107" s="30">
        <v>0</v>
      </c>
      <c r="S107" s="29" t="s">
        <v>41</v>
      </c>
    </row>
    <row r="108" spans="1:19" ht="23.25" customHeight="1">
      <c r="A108" s="14">
        <v>28</v>
      </c>
      <c r="B108" s="23" t="s">
        <v>1516</v>
      </c>
      <c r="C108" s="23" t="s">
        <v>469</v>
      </c>
      <c r="D108" s="23" t="s">
        <v>470</v>
      </c>
      <c r="E108" s="25">
        <v>41430</v>
      </c>
      <c r="F108" s="26">
        <f t="shared" ca="1" si="6"/>
        <v>6</v>
      </c>
      <c r="G108" s="32" t="s">
        <v>74</v>
      </c>
      <c r="H108" s="23" t="s">
        <v>471</v>
      </c>
      <c r="I108" s="28" t="s">
        <v>111</v>
      </c>
      <c r="J108" s="33" t="s">
        <v>105</v>
      </c>
      <c r="K108" s="26"/>
      <c r="L108" s="30">
        <v>1</v>
      </c>
      <c r="M108" s="30">
        <v>2</v>
      </c>
      <c r="N108" s="30" t="s">
        <v>48</v>
      </c>
      <c r="O108" s="30">
        <f t="shared" si="7"/>
        <v>3</v>
      </c>
      <c r="P108" s="30" t="s">
        <v>49</v>
      </c>
      <c r="Q108" s="31" t="s">
        <v>48</v>
      </c>
      <c r="R108" s="30">
        <v>0</v>
      </c>
      <c r="S108" s="29" t="s">
        <v>41</v>
      </c>
    </row>
    <row r="109" spans="1:19" ht="23.25" customHeight="1">
      <c r="A109" s="14">
        <v>29</v>
      </c>
      <c r="B109" s="22" t="s">
        <v>1516</v>
      </c>
      <c r="C109" s="22" t="s">
        <v>929</v>
      </c>
      <c r="D109" s="22" t="s">
        <v>930</v>
      </c>
      <c r="E109" s="25">
        <v>42095</v>
      </c>
      <c r="F109" s="26">
        <f t="shared" ca="1" si="6"/>
        <v>4</v>
      </c>
      <c r="G109" s="16" t="s">
        <v>74</v>
      </c>
      <c r="H109" s="23" t="s">
        <v>931</v>
      </c>
      <c r="I109" s="27" t="s">
        <v>111</v>
      </c>
      <c r="J109" s="29" t="s">
        <v>69</v>
      </c>
      <c r="K109" s="22" t="s">
        <v>171</v>
      </c>
      <c r="L109" s="35">
        <v>0</v>
      </c>
      <c r="M109" s="35">
        <v>0</v>
      </c>
      <c r="N109" s="30" t="s">
        <v>48</v>
      </c>
      <c r="O109" s="30">
        <f t="shared" si="7"/>
        <v>0</v>
      </c>
      <c r="P109" s="30" t="s">
        <v>70</v>
      </c>
      <c r="Q109" s="31" t="s">
        <v>70</v>
      </c>
      <c r="R109" s="35"/>
      <c r="S109" s="29" t="s">
        <v>41</v>
      </c>
    </row>
    <row r="110" spans="1:19" ht="23.25" customHeight="1">
      <c r="A110" s="14">
        <v>30</v>
      </c>
      <c r="B110" s="23" t="s">
        <v>71</v>
      </c>
      <c r="C110" s="23" t="s">
        <v>306</v>
      </c>
      <c r="D110" s="23" t="s">
        <v>307</v>
      </c>
      <c r="E110" s="25">
        <v>40686</v>
      </c>
      <c r="F110" s="26">
        <f t="shared" ca="1" si="6"/>
        <v>8</v>
      </c>
      <c r="G110" s="32" t="s">
        <v>74</v>
      </c>
      <c r="H110" s="23" t="s">
        <v>187</v>
      </c>
      <c r="I110" s="28" t="s">
        <v>111</v>
      </c>
      <c r="J110" s="33" t="s">
        <v>105</v>
      </c>
      <c r="K110" s="26"/>
      <c r="L110" s="30">
        <v>2</v>
      </c>
      <c r="M110" s="30">
        <v>2</v>
      </c>
      <c r="N110" s="30" t="s">
        <v>49</v>
      </c>
      <c r="O110" s="30">
        <f t="shared" si="7"/>
        <v>4</v>
      </c>
      <c r="P110" s="30" t="s">
        <v>49</v>
      </c>
      <c r="Q110" s="31" t="s">
        <v>49</v>
      </c>
      <c r="R110" s="30">
        <v>0</v>
      </c>
      <c r="S110" s="29" t="s">
        <v>41</v>
      </c>
    </row>
    <row r="111" spans="1:19" ht="23.25" customHeight="1">
      <c r="A111" s="14">
        <v>31</v>
      </c>
      <c r="B111" s="22" t="s">
        <v>1516</v>
      </c>
      <c r="C111" s="22" t="s">
        <v>472</v>
      </c>
      <c r="D111" s="22" t="s">
        <v>473</v>
      </c>
      <c r="E111" s="25">
        <v>41430</v>
      </c>
      <c r="F111" s="26">
        <f t="shared" ca="1" si="6"/>
        <v>6</v>
      </c>
      <c r="G111" s="16" t="s">
        <v>74</v>
      </c>
      <c r="H111" s="29" t="s">
        <v>187</v>
      </c>
      <c r="I111" s="27" t="s">
        <v>111</v>
      </c>
      <c r="J111" s="29" t="s">
        <v>69</v>
      </c>
      <c r="K111" s="22"/>
      <c r="L111" s="35">
        <v>0</v>
      </c>
      <c r="M111" s="35">
        <v>0</v>
      </c>
      <c r="N111" s="30" t="s">
        <v>48</v>
      </c>
      <c r="O111" s="30">
        <f t="shared" si="7"/>
        <v>0</v>
      </c>
      <c r="P111" s="30" t="s">
        <v>70</v>
      </c>
      <c r="Q111" s="31" t="s">
        <v>48</v>
      </c>
      <c r="R111" s="35">
        <v>1</v>
      </c>
      <c r="S111" s="29" t="s">
        <v>41</v>
      </c>
    </row>
    <row r="112" spans="1:19" ht="23.25" customHeight="1">
      <c r="A112" s="14">
        <v>32</v>
      </c>
      <c r="B112" s="23" t="s">
        <v>71</v>
      </c>
      <c r="C112" s="22" t="s">
        <v>1526</v>
      </c>
      <c r="D112" s="22" t="s">
        <v>1527</v>
      </c>
      <c r="E112" s="25">
        <v>42776</v>
      </c>
      <c r="F112" s="26">
        <f t="shared" ca="1" si="6"/>
        <v>2</v>
      </c>
      <c r="G112" s="16"/>
      <c r="H112" s="23"/>
      <c r="I112" s="27"/>
      <c r="J112" s="29"/>
      <c r="K112" s="22"/>
      <c r="L112" s="30"/>
      <c r="M112" s="30">
        <v>1</v>
      </c>
      <c r="N112" s="30" t="s">
        <v>48</v>
      </c>
      <c r="O112" s="30">
        <f t="shared" si="7"/>
        <v>1</v>
      </c>
      <c r="P112" s="30" t="s">
        <v>48</v>
      </c>
      <c r="Q112" s="31" t="s">
        <v>48</v>
      </c>
      <c r="R112" s="30">
        <v>0</v>
      </c>
      <c r="S112" s="29" t="s">
        <v>41</v>
      </c>
    </row>
    <row r="113" spans="1:19" ht="23.25" customHeight="1">
      <c r="A113" s="14">
        <v>33</v>
      </c>
      <c r="B113" s="23" t="s">
        <v>93</v>
      </c>
      <c r="C113" s="22" t="s">
        <v>109</v>
      </c>
      <c r="D113" s="22" t="s">
        <v>110</v>
      </c>
      <c r="E113" s="25">
        <v>39972</v>
      </c>
      <c r="F113" s="26">
        <f t="shared" ca="1" si="6"/>
        <v>10</v>
      </c>
      <c r="G113" s="16" t="s">
        <v>66</v>
      </c>
      <c r="H113" s="23" t="s">
        <v>67</v>
      </c>
      <c r="I113" s="27" t="s">
        <v>111</v>
      </c>
      <c r="J113" s="29" t="s">
        <v>69</v>
      </c>
      <c r="K113" s="22"/>
      <c r="L113" s="30">
        <v>5</v>
      </c>
      <c r="M113" s="30">
        <v>6</v>
      </c>
      <c r="N113" s="30" t="s">
        <v>49</v>
      </c>
      <c r="O113" s="30">
        <f t="shared" si="7"/>
        <v>11</v>
      </c>
      <c r="P113" s="30" t="s">
        <v>49</v>
      </c>
      <c r="Q113" s="31" t="s">
        <v>49</v>
      </c>
      <c r="R113" s="30">
        <v>0</v>
      </c>
      <c r="S113" s="29" t="s">
        <v>41</v>
      </c>
    </row>
    <row r="114" spans="1:19" ht="23.25" customHeight="1">
      <c r="A114" s="18" t="s">
        <v>42</v>
      </c>
      <c r="B114" s="97"/>
      <c r="C114" s="98"/>
      <c r="D114" s="19"/>
      <c r="E114" s="19"/>
      <c r="F114" s="134">
        <v>-1</v>
      </c>
      <c r="G114" s="19"/>
      <c r="H114" s="19"/>
      <c r="I114" s="126"/>
      <c r="J114" s="19"/>
      <c r="K114" s="19"/>
      <c r="L114" s="8"/>
      <c r="M114" s="30"/>
      <c r="N114" s="30"/>
      <c r="O114" s="8"/>
      <c r="P114" s="8"/>
      <c r="Q114" s="20"/>
      <c r="R114" s="8"/>
      <c r="S114" s="99" t="s">
        <v>42</v>
      </c>
    </row>
    <row r="115" spans="1:19" ht="23.25" customHeight="1">
      <c r="A115" s="14">
        <v>1</v>
      </c>
      <c r="B115" s="22" t="s">
        <v>1516</v>
      </c>
      <c r="C115" s="22" t="s">
        <v>650</v>
      </c>
      <c r="D115" s="22" t="s">
        <v>651</v>
      </c>
      <c r="E115" s="25">
        <v>40360</v>
      </c>
      <c r="F115" s="26">
        <f t="shared" ref="F115:F156" ca="1" si="8">(YEAR(NOW())-YEAR(E115))</f>
        <v>9</v>
      </c>
      <c r="G115" s="16" t="s">
        <v>74</v>
      </c>
      <c r="H115" s="29" t="s">
        <v>114</v>
      </c>
      <c r="I115" s="27" t="s">
        <v>458</v>
      </c>
      <c r="J115" s="29" t="s">
        <v>69</v>
      </c>
      <c r="K115" s="22"/>
      <c r="L115" s="35">
        <v>0</v>
      </c>
      <c r="M115" s="35">
        <v>0</v>
      </c>
      <c r="N115" s="30" t="s">
        <v>48</v>
      </c>
      <c r="O115" s="30">
        <f t="shared" ref="O115:O122" si="9">SUM(K115:N115)</f>
        <v>0</v>
      </c>
      <c r="P115" s="30" t="s">
        <v>70</v>
      </c>
      <c r="Q115" s="31" t="s">
        <v>70</v>
      </c>
      <c r="R115" s="35"/>
      <c r="S115" s="33" t="s">
        <v>42</v>
      </c>
    </row>
    <row r="116" spans="1:19" ht="23.25" customHeight="1">
      <c r="A116" s="14">
        <v>2</v>
      </c>
      <c r="B116" s="22" t="s">
        <v>1516</v>
      </c>
      <c r="C116" s="22" t="s">
        <v>477</v>
      </c>
      <c r="D116" s="22" t="s">
        <v>478</v>
      </c>
      <c r="E116" s="25">
        <v>41913</v>
      </c>
      <c r="F116" s="26">
        <f t="shared" ca="1" si="8"/>
        <v>5</v>
      </c>
      <c r="G116" s="16" t="s">
        <v>74</v>
      </c>
      <c r="H116" s="29" t="s">
        <v>114</v>
      </c>
      <c r="I116" s="27" t="s">
        <v>115</v>
      </c>
      <c r="J116" s="29" t="s">
        <v>69</v>
      </c>
      <c r="K116" s="22"/>
      <c r="L116" s="30">
        <v>1</v>
      </c>
      <c r="M116" s="30">
        <v>2</v>
      </c>
      <c r="N116" s="30" t="s">
        <v>48</v>
      </c>
      <c r="O116" s="30">
        <f t="shared" si="9"/>
        <v>3</v>
      </c>
      <c r="P116" s="30" t="s">
        <v>48</v>
      </c>
      <c r="Q116" s="31" t="s">
        <v>48</v>
      </c>
      <c r="R116" s="30">
        <v>0</v>
      </c>
      <c r="S116" s="33" t="s">
        <v>42</v>
      </c>
    </row>
    <row r="117" spans="1:19" s="51" customFormat="1" ht="23.25" customHeight="1">
      <c r="A117" s="14">
        <v>3</v>
      </c>
      <c r="B117" s="22" t="s">
        <v>1516</v>
      </c>
      <c r="C117" s="22" t="s">
        <v>315</v>
      </c>
      <c r="D117" s="22" t="s">
        <v>316</v>
      </c>
      <c r="E117" s="25">
        <v>40843</v>
      </c>
      <c r="F117" s="26">
        <f t="shared" ca="1" si="8"/>
        <v>8</v>
      </c>
      <c r="G117" s="16" t="s">
        <v>74</v>
      </c>
      <c r="H117" s="29" t="s">
        <v>114</v>
      </c>
      <c r="I117" s="27" t="s">
        <v>115</v>
      </c>
      <c r="J117" s="29" t="s">
        <v>69</v>
      </c>
      <c r="K117" s="22"/>
      <c r="L117" s="30">
        <v>2</v>
      </c>
      <c r="M117" s="30">
        <v>3</v>
      </c>
      <c r="N117" s="30" t="s">
        <v>49</v>
      </c>
      <c r="O117" s="30">
        <f t="shared" si="9"/>
        <v>5</v>
      </c>
      <c r="P117" s="30" t="s">
        <v>49</v>
      </c>
      <c r="Q117" s="31" t="s">
        <v>49</v>
      </c>
      <c r="R117" s="30">
        <v>0</v>
      </c>
      <c r="S117" s="33" t="s">
        <v>42</v>
      </c>
    </row>
    <row r="118" spans="1:19" s="51" customFormat="1" ht="23.25" customHeight="1">
      <c r="A118" s="14">
        <v>4</v>
      </c>
      <c r="B118" s="23" t="s">
        <v>1516</v>
      </c>
      <c r="C118" s="23" t="s">
        <v>1548</v>
      </c>
      <c r="D118" s="23" t="s">
        <v>934</v>
      </c>
      <c r="E118" s="25">
        <v>42490</v>
      </c>
      <c r="F118" s="26">
        <f t="shared" ca="1" si="8"/>
        <v>3</v>
      </c>
      <c r="G118" s="32" t="s">
        <v>495</v>
      </c>
      <c r="H118" s="23" t="s">
        <v>935</v>
      </c>
      <c r="I118" s="27" t="s">
        <v>156</v>
      </c>
      <c r="J118" s="33" t="s">
        <v>105</v>
      </c>
      <c r="K118" s="26"/>
      <c r="L118" s="35">
        <v>0</v>
      </c>
      <c r="M118" s="35">
        <v>0</v>
      </c>
      <c r="N118" s="30" t="s">
        <v>48</v>
      </c>
      <c r="O118" s="30">
        <f t="shared" si="9"/>
        <v>0</v>
      </c>
      <c r="P118" s="30" t="s">
        <v>70</v>
      </c>
      <c r="Q118" s="31" t="s">
        <v>70</v>
      </c>
      <c r="R118" s="30">
        <v>0</v>
      </c>
      <c r="S118" s="33" t="s">
        <v>42</v>
      </c>
    </row>
    <row r="119" spans="1:19" ht="23.25" customHeight="1">
      <c r="A119" s="14">
        <v>5</v>
      </c>
      <c r="B119" s="22" t="s">
        <v>1516</v>
      </c>
      <c r="C119" s="22" t="s">
        <v>188</v>
      </c>
      <c r="D119" s="22" t="s">
        <v>189</v>
      </c>
      <c r="E119" s="25">
        <v>41564</v>
      </c>
      <c r="F119" s="26">
        <f t="shared" ca="1" si="8"/>
        <v>6</v>
      </c>
      <c r="G119" s="16" t="s">
        <v>74</v>
      </c>
      <c r="H119" s="23" t="s">
        <v>114</v>
      </c>
      <c r="I119" s="27" t="s">
        <v>115</v>
      </c>
      <c r="J119" s="29" t="s">
        <v>69</v>
      </c>
      <c r="K119" s="22" t="s">
        <v>171</v>
      </c>
      <c r="L119" s="30">
        <v>1</v>
      </c>
      <c r="M119" s="30">
        <v>1</v>
      </c>
      <c r="N119" s="30" t="s">
        <v>48</v>
      </c>
      <c r="O119" s="30">
        <f t="shared" si="9"/>
        <v>2</v>
      </c>
      <c r="P119" s="30" t="s">
        <v>49</v>
      </c>
      <c r="Q119" s="31" t="s">
        <v>48</v>
      </c>
      <c r="R119" s="30">
        <v>2</v>
      </c>
      <c r="S119" s="33" t="s">
        <v>42</v>
      </c>
    </row>
    <row r="120" spans="1:19" ht="23.25" customHeight="1">
      <c r="A120" s="14">
        <v>6</v>
      </c>
      <c r="B120" s="22" t="s">
        <v>1516</v>
      </c>
      <c r="C120" s="22" t="s">
        <v>873</v>
      </c>
      <c r="D120" s="22" t="s">
        <v>227</v>
      </c>
      <c r="E120" s="25">
        <v>41030</v>
      </c>
      <c r="F120" s="26">
        <f t="shared" ca="1" si="8"/>
        <v>7</v>
      </c>
      <c r="G120" s="16" t="s">
        <v>74</v>
      </c>
      <c r="H120" s="29" t="s">
        <v>114</v>
      </c>
      <c r="I120" s="27" t="s">
        <v>115</v>
      </c>
      <c r="J120" s="29" t="s">
        <v>69</v>
      </c>
      <c r="K120" s="22"/>
      <c r="L120" s="30">
        <v>2</v>
      </c>
      <c r="M120" s="30">
        <v>3</v>
      </c>
      <c r="N120" s="30" t="s">
        <v>49</v>
      </c>
      <c r="O120" s="30">
        <f t="shared" si="9"/>
        <v>5</v>
      </c>
      <c r="P120" s="30" t="s">
        <v>49</v>
      </c>
      <c r="Q120" s="31" t="s">
        <v>49</v>
      </c>
      <c r="R120" s="30">
        <v>0</v>
      </c>
      <c r="S120" s="33" t="s">
        <v>42</v>
      </c>
    </row>
    <row r="121" spans="1:19" ht="23.25" customHeight="1">
      <c r="A121" s="14">
        <v>7</v>
      </c>
      <c r="B121" s="22" t="s">
        <v>1516</v>
      </c>
      <c r="C121" s="22" t="s">
        <v>490</v>
      </c>
      <c r="D121" s="22" t="s">
        <v>491</v>
      </c>
      <c r="E121" s="25">
        <v>41913</v>
      </c>
      <c r="F121" s="26">
        <f t="shared" ca="1" si="8"/>
        <v>5</v>
      </c>
      <c r="G121" s="16" t="s">
        <v>74</v>
      </c>
      <c r="H121" s="29" t="s">
        <v>492</v>
      </c>
      <c r="I121" s="27" t="s">
        <v>468</v>
      </c>
      <c r="J121" s="29" t="s">
        <v>69</v>
      </c>
      <c r="K121" s="22"/>
      <c r="L121" s="30">
        <v>1</v>
      </c>
      <c r="M121" s="30">
        <v>1</v>
      </c>
      <c r="N121" s="30" t="s">
        <v>48</v>
      </c>
      <c r="O121" s="30">
        <f t="shared" si="9"/>
        <v>2</v>
      </c>
      <c r="P121" s="30" t="s">
        <v>48</v>
      </c>
      <c r="Q121" s="31" t="s">
        <v>48</v>
      </c>
      <c r="R121" s="30">
        <v>0</v>
      </c>
      <c r="S121" s="33" t="s">
        <v>42</v>
      </c>
    </row>
    <row r="122" spans="1:19" ht="23.25" customHeight="1">
      <c r="A122" s="14">
        <v>8</v>
      </c>
      <c r="B122" s="23" t="s">
        <v>1516</v>
      </c>
      <c r="C122" s="23" t="s">
        <v>501</v>
      </c>
      <c r="D122" s="23" t="s">
        <v>502</v>
      </c>
      <c r="E122" s="25">
        <v>42065</v>
      </c>
      <c r="F122" s="26">
        <f t="shared" ca="1" si="8"/>
        <v>4</v>
      </c>
      <c r="G122" s="16" t="s">
        <v>74</v>
      </c>
      <c r="H122" s="23" t="s">
        <v>114</v>
      </c>
      <c r="I122" s="27" t="s">
        <v>156</v>
      </c>
      <c r="J122" s="29" t="s">
        <v>69</v>
      </c>
      <c r="K122" s="22"/>
      <c r="L122" s="35">
        <v>0</v>
      </c>
      <c r="M122" s="35">
        <v>0</v>
      </c>
      <c r="N122" s="30" t="s">
        <v>48</v>
      </c>
      <c r="O122" s="30">
        <f t="shared" si="9"/>
        <v>0</v>
      </c>
      <c r="P122" s="30" t="s">
        <v>70</v>
      </c>
      <c r="Q122" s="31" t="s">
        <v>48</v>
      </c>
      <c r="R122" s="35">
        <v>1</v>
      </c>
      <c r="S122" s="33" t="s">
        <v>42</v>
      </c>
    </row>
    <row r="123" spans="1:19" ht="23.25" customHeight="1">
      <c r="A123" s="14">
        <v>9</v>
      </c>
      <c r="B123" s="22" t="s">
        <v>63</v>
      </c>
      <c r="C123" s="22" t="s">
        <v>1551</v>
      </c>
      <c r="D123" s="22" t="s">
        <v>1552</v>
      </c>
      <c r="E123" s="25">
        <v>42461</v>
      </c>
      <c r="F123" s="26">
        <f t="shared" ca="1" si="8"/>
        <v>3</v>
      </c>
      <c r="G123" s="16"/>
      <c r="H123" s="29"/>
      <c r="I123" s="27"/>
      <c r="J123" s="29"/>
      <c r="K123" s="22"/>
      <c r="L123" s="35"/>
      <c r="M123" s="35">
        <v>1</v>
      </c>
      <c r="N123" s="30" t="s">
        <v>48</v>
      </c>
      <c r="O123" s="30"/>
      <c r="P123" s="30"/>
      <c r="Q123" s="31"/>
      <c r="R123" s="35"/>
      <c r="S123" s="33" t="s">
        <v>42</v>
      </c>
    </row>
    <row r="124" spans="1:19" ht="23.25" customHeight="1">
      <c r="A124" s="14">
        <v>10</v>
      </c>
      <c r="B124" s="22" t="s">
        <v>1516</v>
      </c>
      <c r="C124" s="22" t="s">
        <v>506</v>
      </c>
      <c r="D124" s="22" t="s">
        <v>507</v>
      </c>
      <c r="E124" s="25">
        <v>41760</v>
      </c>
      <c r="F124" s="26">
        <f t="shared" ca="1" si="8"/>
        <v>5</v>
      </c>
      <c r="G124" s="16" t="s">
        <v>74</v>
      </c>
      <c r="H124" s="23" t="s">
        <v>114</v>
      </c>
      <c r="I124" s="27" t="s">
        <v>115</v>
      </c>
      <c r="J124" s="29" t="s">
        <v>69</v>
      </c>
      <c r="K124" s="22"/>
      <c r="L124" s="35">
        <v>0</v>
      </c>
      <c r="M124" s="35">
        <v>0</v>
      </c>
      <c r="N124" s="30" t="s">
        <v>48</v>
      </c>
      <c r="O124" s="30">
        <f t="shared" ref="O124:O139" si="10">SUM(K124:N124)</f>
        <v>0</v>
      </c>
      <c r="P124" s="30" t="s">
        <v>70</v>
      </c>
      <c r="Q124" s="31" t="s">
        <v>48</v>
      </c>
      <c r="R124" s="35">
        <v>1</v>
      </c>
      <c r="S124" s="33" t="s">
        <v>42</v>
      </c>
    </row>
    <row r="125" spans="1:19" ht="23.25" customHeight="1">
      <c r="A125" s="14">
        <v>11</v>
      </c>
      <c r="B125" s="22" t="s">
        <v>1516</v>
      </c>
      <c r="C125" s="22" t="s">
        <v>941</v>
      </c>
      <c r="D125" s="22" t="s">
        <v>942</v>
      </c>
      <c r="E125" s="25">
        <v>42310</v>
      </c>
      <c r="F125" s="26">
        <f t="shared" ca="1" si="8"/>
        <v>4</v>
      </c>
      <c r="G125" s="16" t="s">
        <v>74</v>
      </c>
      <c r="H125" s="23" t="s">
        <v>114</v>
      </c>
      <c r="I125" s="27" t="s">
        <v>458</v>
      </c>
      <c r="J125" s="29" t="s">
        <v>69</v>
      </c>
      <c r="K125" s="22"/>
      <c r="L125" s="35">
        <v>0</v>
      </c>
      <c r="M125" s="35">
        <v>0</v>
      </c>
      <c r="N125" s="30" t="s">
        <v>48</v>
      </c>
      <c r="O125" s="30">
        <f t="shared" si="10"/>
        <v>0</v>
      </c>
      <c r="P125" s="30" t="s">
        <v>70</v>
      </c>
      <c r="Q125" s="31" t="s">
        <v>70</v>
      </c>
      <c r="R125" s="16"/>
      <c r="S125" s="33" t="s">
        <v>42</v>
      </c>
    </row>
    <row r="126" spans="1:19" ht="23.25" customHeight="1">
      <c r="A126" s="14">
        <v>12</v>
      </c>
      <c r="B126" s="22" t="s">
        <v>1516</v>
      </c>
      <c r="C126" s="22" t="s">
        <v>456</v>
      </c>
      <c r="D126" s="22" t="s">
        <v>457</v>
      </c>
      <c r="E126" s="25">
        <v>40650</v>
      </c>
      <c r="F126" s="26">
        <f t="shared" ca="1" si="8"/>
        <v>8</v>
      </c>
      <c r="G126" s="16" t="s">
        <v>74</v>
      </c>
      <c r="H126" s="29" t="s">
        <v>216</v>
      </c>
      <c r="I126" s="27" t="s">
        <v>458</v>
      </c>
      <c r="J126" s="29" t="s">
        <v>69</v>
      </c>
      <c r="K126" s="22" t="s">
        <v>171</v>
      </c>
      <c r="L126" s="30">
        <v>0</v>
      </c>
      <c r="M126" s="30">
        <v>0</v>
      </c>
      <c r="N126" s="30" t="s">
        <v>48</v>
      </c>
      <c r="O126" s="30">
        <f t="shared" si="10"/>
        <v>0</v>
      </c>
      <c r="P126" s="30" t="s">
        <v>70</v>
      </c>
      <c r="Q126" s="31" t="s">
        <v>49</v>
      </c>
      <c r="R126" s="30">
        <v>1</v>
      </c>
      <c r="S126" s="33" t="s">
        <v>42</v>
      </c>
    </row>
    <row r="127" spans="1:19" ht="23.25" customHeight="1">
      <c r="A127" s="14">
        <v>13</v>
      </c>
      <c r="B127" s="22" t="s">
        <v>101</v>
      </c>
      <c r="C127" s="22" t="s">
        <v>658</v>
      </c>
      <c r="D127" s="22" t="s">
        <v>659</v>
      </c>
      <c r="E127" s="25">
        <v>43192</v>
      </c>
      <c r="F127" s="26">
        <f t="shared" ca="1" si="8"/>
        <v>1</v>
      </c>
      <c r="G127" s="16" t="s">
        <v>74</v>
      </c>
      <c r="H127" s="29" t="s">
        <v>660</v>
      </c>
      <c r="I127" s="27" t="s">
        <v>156</v>
      </c>
      <c r="J127" s="29" t="s">
        <v>69</v>
      </c>
      <c r="K127" s="22"/>
      <c r="L127" s="35">
        <v>0</v>
      </c>
      <c r="M127" s="35">
        <v>0</v>
      </c>
      <c r="N127" s="30" t="s">
        <v>48</v>
      </c>
      <c r="O127" s="30">
        <f t="shared" si="10"/>
        <v>0</v>
      </c>
      <c r="P127" s="30" t="s">
        <v>70</v>
      </c>
      <c r="Q127" s="31" t="s">
        <v>70</v>
      </c>
      <c r="R127" s="35"/>
      <c r="S127" s="33" t="s">
        <v>42</v>
      </c>
    </row>
    <row r="128" spans="1:19" ht="23.25" customHeight="1">
      <c r="A128" s="14">
        <v>14</v>
      </c>
      <c r="B128" s="22" t="s">
        <v>1516</v>
      </c>
      <c r="C128" s="22" t="s">
        <v>323</v>
      </c>
      <c r="D128" s="22" t="s">
        <v>324</v>
      </c>
      <c r="E128" s="25">
        <v>41341</v>
      </c>
      <c r="F128" s="26">
        <f t="shared" ca="1" si="8"/>
        <v>6</v>
      </c>
      <c r="G128" s="16" t="s">
        <v>74</v>
      </c>
      <c r="H128" s="23" t="s">
        <v>114</v>
      </c>
      <c r="I128" s="27" t="s">
        <v>156</v>
      </c>
      <c r="J128" s="29" t="s">
        <v>69</v>
      </c>
      <c r="K128" s="23"/>
      <c r="L128" s="30">
        <v>2</v>
      </c>
      <c r="M128" s="30">
        <v>2</v>
      </c>
      <c r="N128" s="30" t="s">
        <v>48</v>
      </c>
      <c r="O128" s="30">
        <f t="shared" si="10"/>
        <v>4</v>
      </c>
      <c r="P128" s="30" t="s">
        <v>49</v>
      </c>
      <c r="Q128" s="31" t="s">
        <v>49</v>
      </c>
      <c r="R128" s="30">
        <v>0</v>
      </c>
      <c r="S128" s="33" t="s">
        <v>42</v>
      </c>
    </row>
    <row r="129" spans="1:19" ht="23.25" customHeight="1">
      <c r="A129" s="14">
        <v>15</v>
      </c>
      <c r="B129" s="22" t="s">
        <v>101</v>
      </c>
      <c r="C129" s="22" t="s">
        <v>464</v>
      </c>
      <c r="D129" s="22" t="s">
        <v>465</v>
      </c>
      <c r="E129" s="25">
        <v>39906</v>
      </c>
      <c r="F129" s="26">
        <f t="shared" ca="1" si="8"/>
        <v>10</v>
      </c>
      <c r="G129" s="16" t="s">
        <v>74</v>
      </c>
      <c r="H129" s="29" t="s">
        <v>114</v>
      </c>
      <c r="I129" s="27" t="s">
        <v>115</v>
      </c>
      <c r="J129" s="29" t="s">
        <v>69</v>
      </c>
      <c r="K129" s="22"/>
      <c r="L129" s="35">
        <v>1</v>
      </c>
      <c r="M129" s="35">
        <v>1</v>
      </c>
      <c r="N129" s="30" t="s">
        <v>49</v>
      </c>
      <c r="O129" s="30">
        <f t="shared" si="10"/>
        <v>2</v>
      </c>
      <c r="P129" s="30" t="s">
        <v>49</v>
      </c>
      <c r="Q129" s="31" t="s">
        <v>49</v>
      </c>
      <c r="R129" s="35"/>
      <c r="S129" s="33" t="s">
        <v>42</v>
      </c>
    </row>
    <row r="130" spans="1:19" ht="23.25" customHeight="1">
      <c r="A130" s="14">
        <v>16</v>
      </c>
      <c r="B130" s="22" t="s">
        <v>71</v>
      </c>
      <c r="C130" s="22" t="s">
        <v>326</v>
      </c>
      <c r="D130" s="22" t="s">
        <v>327</v>
      </c>
      <c r="E130" s="25">
        <v>40817</v>
      </c>
      <c r="F130" s="26">
        <f t="shared" ca="1" si="8"/>
        <v>8</v>
      </c>
      <c r="G130" s="16" t="s">
        <v>74</v>
      </c>
      <c r="H130" s="29" t="s">
        <v>114</v>
      </c>
      <c r="I130" s="27" t="s">
        <v>311</v>
      </c>
      <c r="J130" s="29" t="s">
        <v>69</v>
      </c>
      <c r="K130" s="22"/>
      <c r="L130" s="30">
        <v>1</v>
      </c>
      <c r="M130" s="30">
        <v>1</v>
      </c>
      <c r="N130" s="30" t="s">
        <v>49</v>
      </c>
      <c r="O130" s="30">
        <f t="shared" si="10"/>
        <v>2</v>
      </c>
      <c r="P130" s="30" t="s">
        <v>49</v>
      </c>
      <c r="Q130" s="31" t="s">
        <v>49</v>
      </c>
      <c r="R130" s="30">
        <v>1</v>
      </c>
      <c r="S130" s="33" t="s">
        <v>42</v>
      </c>
    </row>
    <row r="131" spans="1:19" ht="23.25" customHeight="1">
      <c r="A131" s="14">
        <v>17</v>
      </c>
      <c r="B131" s="23" t="s">
        <v>308</v>
      </c>
      <c r="C131" s="22" t="s">
        <v>309</v>
      </c>
      <c r="D131" s="22" t="s">
        <v>310</v>
      </c>
      <c r="E131" s="25">
        <v>41564</v>
      </c>
      <c r="F131" s="26">
        <f t="shared" ca="1" si="8"/>
        <v>6</v>
      </c>
      <c r="G131" s="16" t="s">
        <v>74</v>
      </c>
      <c r="H131" s="29" t="s">
        <v>114</v>
      </c>
      <c r="I131" s="27" t="s">
        <v>311</v>
      </c>
      <c r="J131" s="29" t="s">
        <v>69</v>
      </c>
      <c r="K131" s="22"/>
      <c r="L131" s="30">
        <v>1</v>
      </c>
      <c r="M131" s="30">
        <v>1</v>
      </c>
      <c r="N131" s="30" t="s">
        <v>48</v>
      </c>
      <c r="O131" s="30">
        <f t="shared" si="10"/>
        <v>2</v>
      </c>
      <c r="P131" s="30" t="s">
        <v>49</v>
      </c>
      <c r="Q131" s="31" t="s">
        <v>48</v>
      </c>
      <c r="R131" s="30">
        <v>1</v>
      </c>
      <c r="S131" s="33" t="s">
        <v>42</v>
      </c>
    </row>
    <row r="132" spans="1:19" ht="23.25" customHeight="1">
      <c r="A132" s="14">
        <v>18</v>
      </c>
      <c r="B132" s="22" t="s">
        <v>1516</v>
      </c>
      <c r="C132" s="22" t="s">
        <v>508</v>
      </c>
      <c r="D132" s="22" t="s">
        <v>509</v>
      </c>
      <c r="E132" s="25">
        <v>41610</v>
      </c>
      <c r="F132" s="26">
        <f t="shared" ca="1" si="8"/>
        <v>6</v>
      </c>
      <c r="G132" s="16" t="s">
        <v>74</v>
      </c>
      <c r="H132" s="23" t="s">
        <v>114</v>
      </c>
      <c r="I132" s="27" t="s">
        <v>458</v>
      </c>
      <c r="J132" s="29" t="s">
        <v>69</v>
      </c>
      <c r="K132" s="22" t="s">
        <v>171</v>
      </c>
      <c r="L132" s="35">
        <v>0</v>
      </c>
      <c r="M132" s="35">
        <v>0</v>
      </c>
      <c r="N132" s="30" t="s">
        <v>48</v>
      </c>
      <c r="O132" s="30">
        <f t="shared" si="10"/>
        <v>0</v>
      </c>
      <c r="P132" s="30" t="s">
        <v>70</v>
      </c>
      <c r="Q132" s="31" t="s">
        <v>48</v>
      </c>
      <c r="R132" s="35">
        <v>1</v>
      </c>
      <c r="S132" s="33" t="s">
        <v>42</v>
      </c>
    </row>
    <row r="133" spans="1:19" ht="23.25" customHeight="1">
      <c r="A133" s="14">
        <v>19</v>
      </c>
      <c r="B133" s="22" t="s">
        <v>63</v>
      </c>
      <c r="C133" s="22" t="s">
        <v>466</v>
      </c>
      <c r="D133" s="22" t="s">
        <v>467</v>
      </c>
      <c r="E133" s="25">
        <v>40182</v>
      </c>
      <c r="F133" s="26">
        <f t="shared" ca="1" si="8"/>
        <v>9</v>
      </c>
      <c r="G133" s="16" t="s">
        <v>66</v>
      </c>
      <c r="H133" s="29" t="s">
        <v>79</v>
      </c>
      <c r="I133" s="27" t="s">
        <v>115</v>
      </c>
      <c r="J133" s="29" t="s">
        <v>69</v>
      </c>
      <c r="K133" s="22"/>
      <c r="L133" s="30">
        <v>1</v>
      </c>
      <c r="M133" s="30">
        <v>1</v>
      </c>
      <c r="N133" s="30" t="s">
        <v>49</v>
      </c>
      <c r="O133" s="30">
        <f t="shared" si="10"/>
        <v>2</v>
      </c>
      <c r="P133" s="30" t="s">
        <v>49</v>
      </c>
      <c r="Q133" s="31" t="s">
        <v>49</v>
      </c>
      <c r="R133" s="30">
        <v>0</v>
      </c>
      <c r="S133" s="33" t="s">
        <v>42</v>
      </c>
    </row>
    <row r="134" spans="1:19" ht="23.25" customHeight="1">
      <c r="A134" s="14">
        <v>20</v>
      </c>
      <c r="B134" s="22" t="s">
        <v>63</v>
      </c>
      <c r="C134" s="22" t="s">
        <v>661</v>
      </c>
      <c r="D134" s="22" t="s">
        <v>662</v>
      </c>
      <c r="E134" s="25">
        <v>40330</v>
      </c>
      <c r="F134" s="26">
        <f t="shared" ca="1" si="8"/>
        <v>9</v>
      </c>
      <c r="G134" s="16" t="s">
        <v>74</v>
      </c>
      <c r="H134" s="29" t="s">
        <v>88</v>
      </c>
      <c r="I134" s="27" t="s">
        <v>468</v>
      </c>
      <c r="J134" s="29" t="s">
        <v>69</v>
      </c>
      <c r="K134" s="22"/>
      <c r="L134" s="35">
        <v>0</v>
      </c>
      <c r="M134" s="35">
        <v>1</v>
      </c>
      <c r="N134" s="30" t="s">
        <v>49</v>
      </c>
      <c r="O134" s="30">
        <f t="shared" si="10"/>
        <v>1</v>
      </c>
      <c r="P134" s="30" t="s">
        <v>70</v>
      </c>
      <c r="Q134" s="31" t="s">
        <v>70</v>
      </c>
      <c r="R134" s="16"/>
      <c r="S134" s="33" t="s">
        <v>42</v>
      </c>
    </row>
    <row r="135" spans="1:19" ht="23.25" customHeight="1">
      <c r="A135" s="14">
        <v>21</v>
      </c>
      <c r="B135" s="22" t="s">
        <v>1516</v>
      </c>
      <c r="C135" s="22" t="s">
        <v>375</v>
      </c>
      <c r="D135" s="22" t="s">
        <v>1003</v>
      </c>
      <c r="E135" s="25">
        <v>41106</v>
      </c>
      <c r="F135" s="26">
        <f t="shared" ca="1" si="8"/>
        <v>7</v>
      </c>
      <c r="G135" s="16" t="s">
        <v>74</v>
      </c>
      <c r="H135" s="29" t="s">
        <v>88</v>
      </c>
      <c r="I135" s="27" t="s">
        <v>311</v>
      </c>
      <c r="J135" s="29" t="s">
        <v>69</v>
      </c>
      <c r="K135" s="22"/>
      <c r="L135" s="30">
        <v>1</v>
      </c>
      <c r="M135" s="30">
        <v>1</v>
      </c>
      <c r="N135" s="30" t="s">
        <v>49</v>
      </c>
      <c r="O135" s="30">
        <f t="shared" si="10"/>
        <v>2</v>
      </c>
      <c r="P135" s="30" t="s">
        <v>49</v>
      </c>
      <c r="Q135" s="31" t="s">
        <v>49</v>
      </c>
      <c r="R135" s="30">
        <v>0</v>
      </c>
      <c r="S135" s="33" t="s">
        <v>42</v>
      </c>
    </row>
    <row r="136" spans="1:19" ht="23.25" customHeight="1">
      <c r="A136" s="14">
        <v>22</v>
      </c>
      <c r="B136" s="22" t="s">
        <v>1516</v>
      </c>
      <c r="C136" s="22" t="s">
        <v>667</v>
      </c>
      <c r="D136" s="22" t="s">
        <v>668</v>
      </c>
      <c r="E136" s="25">
        <v>40029</v>
      </c>
      <c r="F136" s="26">
        <f t="shared" ca="1" si="8"/>
        <v>10</v>
      </c>
      <c r="G136" s="16" t="s">
        <v>74</v>
      </c>
      <c r="H136" s="29" t="s">
        <v>88</v>
      </c>
      <c r="I136" s="27" t="s">
        <v>311</v>
      </c>
      <c r="J136" s="29" t="s">
        <v>69</v>
      </c>
      <c r="K136" s="22"/>
      <c r="L136" s="30">
        <v>0</v>
      </c>
      <c r="M136" s="30">
        <v>0</v>
      </c>
      <c r="N136" s="30" t="s">
        <v>48</v>
      </c>
      <c r="O136" s="30">
        <f t="shared" si="10"/>
        <v>0</v>
      </c>
      <c r="P136" s="30" t="s">
        <v>70</v>
      </c>
      <c r="Q136" s="31" t="s">
        <v>70</v>
      </c>
      <c r="R136" s="30">
        <v>0</v>
      </c>
      <c r="S136" s="33" t="s">
        <v>42</v>
      </c>
    </row>
    <row r="137" spans="1:19" ht="23.25" customHeight="1">
      <c r="A137" s="14">
        <v>23</v>
      </c>
      <c r="B137" s="22" t="s">
        <v>63</v>
      </c>
      <c r="C137" s="22" t="s">
        <v>206</v>
      </c>
      <c r="D137" s="22" t="s">
        <v>207</v>
      </c>
      <c r="E137" s="25">
        <v>40462</v>
      </c>
      <c r="F137" s="26">
        <f t="shared" ca="1" si="8"/>
        <v>9</v>
      </c>
      <c r="G137" s="16" t="s">
        <v>66</v>
      </c>
      <c r="H137" s="29" t="s">
        <v>79</v>
      </c>
      <c r="I137" s="27" t="s">
        <v>115</v>
      </c>
      <c r="J137" s="29" t="s">
        <v>69</v>
      </c>
      <c r="K137" s="22"/>
      <c r="L137" s="30">
        <v>3</v>
      </c>
      <c r="M137" s="30">
        <v>3</v>
      </c>
      <c r="N137" s="30" t="s">
        <v>49</v>
      </c>
      <c r="O137" s="30">
        <f t="shared" si="10"/>
        <v>6</v>
      </c>
      <c r="P137" s="30" t="s">
        <v>50</v>
      </c>
      <c r="Q137" s="31" t="s">
        <v>49</v>
      </c>
      <c r="R137" s="30">
        <v>0</v>
      </c>
      <c r="S137" s="33" t="s">
        <v>42</v>
      </c>
    </row>
    <row r="138" spans="1:19" ht="23.25" customHeight="1">
      <c r="A138" s="14">
        <v>24</v>
      </c>
      <c r="B138" s="22" t="s">
        <v>1516</v>
      </c>
      <c r="C138" s="22" t="s">
        <v>1006</v>
      </c>
      <c r="D138" s="22" t="s">
        <v>1007</v>
      </c>
      <c r="E138" s="25">
        <v>41000</v>
      </c>
      <c r="F138" s="26">
        <f t="shared" ca="1" si="8"/>
        <v>7</v>
      </c>
      <c r="G138" s="16" t="s">
        <v>74</v>
      </c>
      <c r="H138" s="29" t="s">
        <v>114</v>
      </c>
      <c r="I138" s="27" t="s">
        <v>468</v>
      </c>
      <c r="J138" s="29" t="s">
        <v>69</v>
      </c>
      <c r="K138" s="22"/>
      <c r="L138" s="35">
        <v>0</v>
      </c>
      <c r="M138" s="35">
        <v>0</v>
      </c>
      <c r="N138" s="30" t="s">
        <v>48</v>
      </c>
      <c r="O138" s="30">
        <f t="shared" si="10"/>
        <v>0</v>
      </c>
      <c r="P138" s="30" t="s">
        <v>70</v>
      </c>
      <c r="Q138" s="31" t="s">
        <v>49</v>
      </c>
      <c r="R138" s="35">
        <v>1</v>
      </c>
      <c r="S138" s="33" t="s">
        <v>42</v>
      </c>
    </row>
    <row r="139" spans="1:19" ht="23.25" customHeight="1">
      <c r="A139" s="14">
        <v>25</v>
      </c>
      <c r="B139" s="23" t="s">
        <v>1516</v>
      </c>
      <c r="C139" s="23" t="s">
        <v>513</v>
      </c>
      <c r="D139" s="23" t="s">
        <v>514</v>
      </c>
      <c r="E139" s="25">
        <v>42037</v>
      </c>
      <c r="F139" s="26">
        <f t="shared" ca="1" si="8"/>
        <v>4</v>
      </c>
      <c r="G139" s="16" t="s">
        <v>74</v>
      </c>
      <c r="H139" s="23" t="s">
        <v>114</v>
      </c>
      <c r="I139" s="27" t="s">
        <v>115</v>
      </c>
      <c r="J139" s="29" t="s">
        <v>69</v>
      </c>
      <c r="K139" s="22"/>
      <c r="L139" s="35">
        <v>0</v>
      </c>
      <c r="M139" s="35">
        <v>0</v>
      </c>
      <c r="N139" s="30" t="s">
        <v>48</v>
      </c>
      <c r="O139" s="30">
        <f t="shared" si="10"/>
        <v>0</v>
      </c>
      <c r="P139" s="30" t="s">
        <v>70</v>
      </c>
      <c r="Q139" s="31" t="s">
        <v>48</v>
      </c>
      <c r="R139" s="35">
        <v>1</v>
      </c>
      <c r="S139" s="33" t="s">
        <v>42</v>
      </c>
    </row>
    <row r="140" spans="1:19" ht="23.25" customHeight="1">
      <c r="A140" s="14">
        <v>26</v>
      </c>
      <c r="B140" s="22" t="s">
        <v>1516</v>
      </c>
      <c r="C140" s="22" t="s">
        <v>1549</v>
      </c>
      <c r="D140" s="22" t="s">
        <v>1550</v>
      </c>
      <c r="E140" s="25">
        <v>42948</v>
      </c>
      <c r="F140" s="26">
        <f t="shared" ca="1" si="8"/>
        <v>2</v>
      </c>
      <c r="G140" s="16"/>
      <c r="H140" s="29"/>
      <c r="I140" s="27"/>
      <c r="J140" s="29"/>
      <c r="K140" s="22"/>
      <c r="L140" s="35"/>
      <c r="M140" s="35">
        <v>1</v>
      </c>
      <c r="N140" s="30" t="s">
        <v>48</v>
      </c>
      <c r="O140" s="30"/>
      <c r="P140" s="30"/>
      <c r="Q140" s="31"/>
      <c r="R140" s="35"/>
      <c r="S140" s="33" t="s">
        <v>42</v>
      </c>
    </row>
    <row r="141" spans="1:19" ht="23.25" customHeight="1">
      <c r="A141" s="14">
        <v>27</v>
      </c>
      <c r="B141" s="22" t="s">
        <v>101</v>
      </c>
      <c r="C141" s="22" t="s">
        <v>669</v>
      </c>
      <c r="D141" s="22" t="s">
        <v>670</v>
      </c>
      <c r="E141" s="25">
        <v>43252</v>
      </c>
      <c r="F141" s="26">
        <f t="shared" ca="1" si="8"/>
        <v>1</v>
      </c>
      <c r="G141" s="16" t="s">
        <v>74</v>
      </c>
      <c r="H141" s="29" t="s">
        <v>671</v>
      </c>
      <c r="I141" s="27" t="s">
        <v>468</v>
      </c>
      <c r="J141" s="29" t="s">
        <v>69</v>
      </c>
      <c r="K141" s="22"/>
      <c r="L141" s="35">
        <v>0</v>
      </c>
      <c r="M141" s="35">
        <v>0</v>
      </c>
      <c r="N141" s="30" t="s">
        <v>48</v>
      </c>
      <c r="O141" s="30">
        <f t="shared" ref="O141:O155" si="11">SUM(K141:N141)</f>
        <v>0</v>
      </c>
      <c r="P141" s="30" t="s">
        <v>70</v>
      </c>
      <c r="Q141" s="31" t="s">
        <v>70</v>
      </c>
      <c r="R141" s="35"/>
      <c r="S141" s="33" t="s">
        <v>42</v>
      </c>
    </row>
    <row r="142" spans="1:19" ht="23.25" customHeight="1">
      <c r="A142" s="14">
        <v>28</v>
      </c>
      <c r="B142" s="22" t="s">
        <v>1516</v>
      </c>
      <c r="C142" s="22" t="s">
        <v>874</v>
      </c>
      <c r="D142" s="22" t="s">
        <v>875</v>
      </c>
      <c r="E142" s="25">
        <v>41000</v>
      </c>
      <c r="F142" s="26">
        <f t="shared" ca="1" si="8"/>
        <v>7</v>
      </c>
      <c r="G142" s="16" t="s">
        <v>74</v>
      </c>
      <c r="H142" s="29" t="s">
        <v>114</v>
      </c>
      <c r="I142" s="27" t="s">
        <v>468</v>
      </c>
      <c r="J142" s="29" t="s">
        <v>69</v>
      </c>
      <c r="K142" s="22"/>
      <c r="L142" s="30">
        <v>1</v>
      </c>
      <c r="M142" s="30">
        <v>1</v>
      </c>
      <c r="N142" s="30" t="s">
        <v>49</v>
      </c>
      <c r="O142" s="30">
        <f t="shared" si="11"/>
        <v>2</v>
      </c>
      <c r="P142" s="30" t="s">
        <v>49</v>
      </c>
      <c r="Q142" s="31" t="s">
        <v>49</v>
      </c>
      <c r="R142" s="30">
        <v>1</v>
      </c>
      <c r="S142" s="33" t="s">
        <v>42</v>
      </c>
    </row>
    <row r="143" spans="1:19" ht="23.25" customHeight="1">
      <c r="A143" s="14">
        <v>29</v>
      </c>
      <c r="B143" s="22" t="s">
        <v>101</v>
      </c>
      <c r="C143" s="22" t="s">
        <v>112</v>
      </c>
      <c r="D143" s="22" t="s">
        <v>113</v>
      </c>
      <c r="E143" s="25">
        <v>39821</v>
      </c>
      <c r="F143" s="26">
        <f t="shared" ca="1" si="8"/>
        <v>10</v>
      </c>
      <c r="G143" s="16" t="s">
        <v>74</v>
      </c>
      <c r="H143" s="29" t="s">
        <v>114</v>
      </c>
      <c r="I143" s="27" t="s">
        <v>115</v>
      </c>
      <c r="J143" s="29" t="s">
        <v>69</v>
      </c>
      <c r="K143" s="22"/>
      <c r="L143" s="30">
        <v>4</v>
      </c>
      <c r="M143" s="30">
        <v>6</v>
      </c>
      <c r="N143" s="30" t="s">
        <v>49</v>
      </c>
      <c r="O143" s="30">
        <f t="shared" si="11"/>
        <v>10</v>
      </c>
      <c r="P143" s="30" t="s">
        <v>49</v>
      </c>
      <c r="Q143" s="31" t="s">
        <v>49</v>
      </c>
      <c r="R143" s="30">
        <v>1</v>
      </c>
      <c r="S143" s="33" t="s">
        <v>42</v>
      </c>
    </row>
    <row r="144" spans="1:19" ht="23.25" customHeight="1">
      <c r="A144" s="14">
        <v>30</v>
      </c>
      <c r="B144" s="33" t="s">
        <v>1516</v>
      </c>
      <c r="C144" s="29" t="s">
        <v>946</v>
      </c>
      <c r="D144" s="29" t="s">
        <v>947</v>
      </c>
      <c r="E144" s="25">
        <v>42725</v>
      </c>
      <c r="F144" s="26">
        <f t="shared" ca="1" si="8"/>
        <v>3</v>
      </c>
      <c r="G144" s="16" t="s">
        <v>74</v>
      </c>
      <c r="H144" s="23" t="s">
        <v>114</v>
      </c>
      <c r="I144" s="27" t="s">
        <v>156</v>
      </c>
      <c r="J144" s="29" t="s">
        <v>69</v>
      </c>
      <c r="K144" s="23"/>
      <c r="L144" s="35">
        <v>1</v>
      </c>
      <c r="M144" s="35">
        <v>1</v>
      </c>
      <c r="N144" s="30" t="s">
        <v>48</v>
      </c>
      <c r="O144" s="30">
        <f t="shared" si="11"/>
        <v>2</v>
      </c>
      <c r="P144" s="30" t="s">
        <v>48</v>
      </c>
      <c r="Q144" s="31" t="s">
        <v>70</v>
      </c>
      <c r="R144" s="35"/>
      <c r="S144" s="33" t="s">
        <v>42</v>
      </c>
    </row>
    <row r="145" spans="1:19" ht="23.25" customHeight="1">
      <c r="A145" s="14">
        <v>31</v>
      </c>
      <c r="B145" s="22" t="s">
        <v>101</v>
      </c>
      <c r="C145" s="22" t="s">
        <v>154</v>
      </c>
      <c r="D145" s="22" t="s">
        <v>155</v>
      </c>
      <c r="E145" s="25">
        <v>39821</v>
      </c>
      <c r="F145" s="26">
        <f t="shared" ca="1" si="8"/>
        <v>10</v>
      </c>
      <c r="G145" s="16" t="s">
        <v>74</v>
      </c>
      <c r="H145" s="29" t="s">
        <v>114</v>
      </c>
      <c r="I145" s="27" t="s">
        <v>156</v>
      </c>
      <c r="J145" s="29" t="s">
        <v>69</v>
      </c>
      <c r="K145" s="22"/>
      <c r="L145" s="30">
        <v>3</v>
      </c>
      <c r="M145" s="30">
        <v>3</v>
      </c>
      <c r="N145" s="30" t="s">
        <v>49</v>
      </c>
      <c r="O145" s="30">
        <f t="shared" si="11"/>
        <v>6</v>
      </c>
      <c r="P145" s="30" t="s">
        <v>49</v>
      </c>
      <c r="Q145" s="31" t="s">
        <v>49</v>
      </c>
      <c r="R145" s="30">
        <v>1</v>
      </c>
      <c r="S145" s="33" t="s">
        <v>42</v>
      </c>
    </row>
    <row r="146" spans="1:19" ht="23.25" customHeight="1">
      <c r="A146" s="14">
        <v>32</v>
      </c>
      <c r="B146" s="22" t="s">
        <v>1516</v>
      </c>
      <c r="C146" s="22" t="s">
        <v>192</v>
      </c>
      <c r="D146" s="22" t="s">
        <v>193</v>
      </c>
      <c r="E146" s="25">
        <v>41564</v>
      </c>
      <c r="F146" s="26">
        <f t="shared" ca="1" si="8"/>
        <v>6</v>
      </c>
      <c r="G146" s="16" t="s">
        <v>74</v>
      </c>
      <c r="H146" s="29" t="s">
        <v>114</v>
      </c>
      <c r="I146" s="27" t="s">
        <v>194</v>
      </c>
      <c r="J146" s="29" t="s">
        <v>69</v>
      </c>
      <c r="K146" s="22"/>
      <c r="L146" s="30">
        <v>3</v>
      </c>
      <c r="M146" s="30">
        <v>3</v>
      </c>
      <c r="N146" s="30" t="s">
        <v>48</v>
      </c>
      <c r="O146" s="30">
        <f t="shared" si="11"/>
        <v>6</v>
      </c>
      <c r="P146" s="30" t="s">
        <v>49</v>
      </c>
      <c r="Q146" s="31" t="s">
        <v>48</v>
      </c>
      <c r="R146" s="30">
        <v>0</v>
      </c>
      <c r="S146" s="33" t="s">
        <v>42</v>
      </c>
    </row>
    <row r="147" spans="1:19" ht="23.25" customHeight="1">
      <c r="A147" s="14">
        <v>33</v>
      </c>
      <c r="B147" s="33" t="s">
        <v>1516</v>
      </c>
      <c r="C147" s="22" t="s">
        <v>948</v>
      </c>
      <c r="D147" s="22" t="s">
        <v>949</v>
      </c>
      <c r="E147" s="25">
        <v>42430</v>
      </c>
      <c r="F147" s="26">
        <f t="shared" ca="1" si="8"/>
        <v>3</v>
      </c>
      <c r="G147" s="16" t="s">
        <v>74</v>
      </c>
      <c r="H147" s="29" t="s">
        <v>88</v>
      </c>
      <c r="I147" s="27" t="s">
        <v>458</v>
      </c>
      <c r="J147" s="29" t="s">
        <v>69</v>
      </c>
      <c r="K147" s="22"/>
      <c r="L147" s="35">
        <v>0</v>
      </c>
      <c r="M147" s="35">
        <v>0</v>
      </c>
      <c r="N147" s="30" t="s">
        <v>48</v>
      </c>
      <c r="O147" s="30">
        <f t="shared" si="11"/>
        <v>0</v>
      </c>
      <c r="P147" s="30" t="s">
        <v>70</v>
      </c>
      <c r="Q147" s="31" t="s">
        <v>70</v>
      </c>
      <c r="R147" s="35"/>
      <c r="S147" s="33" t="s">
        <v>42</v>
      </c>
    </row>
    <row r="148" spans="1:19" ht="23.25" customHeight="1">
      <c r="A148" s="14">
        <v>34</v>
      </c>
      <c r="B148" s="22" t="s">
        <v>101</v>
      </c>
      <c r="C148" s="22" t="s">
        <v>1011</v>
      </c>
      <c r="D148" s="22" t="s">
        <v>1012</v>
      </c>
      <c r="E148" s="25">
        <v>40917</v>
      </c>
      <c r="F148" s="26">
        <f t="shared" ca="1" si="8"/>
        <v>7</v>
      </c>
      <c r="G148" s="16" t="s">
        <v>74</v>
      </c>
      <c r="H148" s="29" t="s">
        <v>114</v>
      </c>
      <c r="I148" s="27" t="s">
        <v>115</v>
      </c>
      <c r="J148" s="29" t="s">
        <v>69</v>
      </c>
      <c r="K148" s="22" t="s">
        <v>171</v>
      </c>
      <c r="L148" s="30">
        <v>1</v>
      </c>
      <c r="M148" s="30">
        <v>1</v>
      </c>
      <c r="N148" s="30" t="s">
        <v>49</v>
      </c>
      <c r="O148" s="30">
        <f t="shared" si="11"/>
        <v>2</v>
      </c>
      <c r="P148" s="30" t="s">
        <v>49</v>
      </c>
      <c r="Q148" s="31" t="s">
        <v>49</v>
      </c>
      <c r="R148" s="30">
        <v>0</v>
      </c>
      <c r="S148" s="33" t="s">
        <v>42</v>
      </c>
    </row>
    <row r="149" spans="1:19" ht="23.25" customHeight="1">
      <c r="A149" s="14">
        <v>35</v>
      </c>
      <c r="B149" s="22" t="s">
        <v>1516</v>
      </c>
      <c r="C149" s="22" t="s">
        <v>515</v>
      </c>
      <c r="D149" s="22" t="s">
        <v>516</v>
      </c>
      <c r="E149" s="25">
        <v>41913</v>
      </c>
      <c r="F149" s="26">
        <f t="shared" ca="1" si="8"/>
        <v>5</v>
      </c>
      <c r="G149" s="16" t="s">
        <v>74</v>
      </c>
      <c r="H149" s="23" t="s">
        <v>114</v>
      </c>
      <c r="I149" s="27" t="s">
        <v>115</v>
      </c>
      <c r="J149" s="29" t="s">
        <v>69</v>
      </c>
      <c r="K149" s="22"/>
      <c r="L149" s="30">
        <v>0</v>
      </c>
      <c r="M149" s="30">
        <v>1</v>
      </c>
      <c r="N149" s="30" t="s">
        <v>48</v>
      </c>
      <c r="O149" s="30">
        <f t="shared" si="11"/>
        <v>1</v>
      </c>
      <c r="P149" s="30" t="s">
        <v>70</v>
      </c>
      <c r="Q149" s="31" t="s">
        <v>48</v>
      </c>
      <c r="R149" s="30">
        <v>1</v>
      </c>
      <c r="S149" s="33" t="s">
        <v>42</v>
      </c>
    </row>
    <row r="150" spans="1:19" ht="23.25" customHeight="1">
      <c r="A150" s="14">
        <v>36</v>
      </c>
      <c r="B150" s="33" t="s">
        <v>1516</v>
      </c>
      <c r="C150" s="23" t="s">
        <v>519</v>
      </c>
      <c r="D150" s="23" t="s">
        <v>520</v>
      </c>
      <c r="E150" s="25">
        <v>42627</v>
      </c>
      <c r="F150" s="26">
        <f t="shared" ca="1" si="8"/>
        <v>3</v>
      </c>
      <c r="G150" s="16" t="s">
        <v>74</v>
      </c>
      <c r="H150" s="29" t="s">
        <v>114</v>
      </c>
      <c r="I150" s="27" t="s">
        <v>458</v>
      </c>
      <c r="J150" s="29" t="s">
        <v>69</v>
      </c>
      <c r="K150" s="22"/>
      <c r="L150" s="35">
        <v>1</v>
      </c>
      <c r="M150" s="35">
        <v>1</v>
      </c>
      <c r="N150" s="30" t="s">
        <v>48</v>
      </c>
      <c r="O150" s="30">
        <f t="shared" si="11"/>
        <v>2</v>
      </c>
      <c r="P150" s="30" t="s">
        <v>48</v>
      </c>
      <c r="Q150" s="31" t="s">
        <v>48</v>
      </c>
      <c r="R150" s="35"/>
      <c r="S150" s="33" t="s">
        <v>42</v>
      </c>
    </row>
    <row r="151" spans="1:19" ht="23.25" customHeight="1">
      <c r="A151" s="14">
        <v>37</v>
      </c>
      <c r="B151" s="22" t="s">
        <v>1516</v>
      </c>
      <c r="C151" s="22" t="s">
        <v>676</v>
      </c>
      <c r="D151" s="22" t="s">
        <v>677</v>
      </c>
      <c r="E151" s="25">
        <v>40010</v>
      </c>
      <c r="F151" s="26">
        <f t="shared" ca="1" si="8"/>
        <v>10</v>
      </c>
      <c r="G151" s="16" t="s">
        <v>74</v>
      </c>
      <c r="H151" s="29" t="s">
        <v>114</v>
      </c>
      <c r="I151" s="27" t="s">
        <v>115</v>
      </c>
      <c r="J151" s="29" t="s">
        <v>69</v>
      </c>
      <c r="K151" s="22"/>
      <c r="L151" s="35">
        <v>0</v>
      </c>
      <c r="M151" s="35">
        <v>0</v>
      </c>
      <c r="N151" s="30" t="s">
        <v>48</v>
      </c>
      <c r="O151" s="30">
        <f t="shared" si="11"/>
        <v>0</v>
      </c>
      <c r="P151" s="30" t="s">
        <v>70</v>
      </c>
      <c r="Q151" s="31" t="s">
        <v>70</v>
      </c>
      <c r="R151" s="35"/>
      <c r="S151" s="33" t="s">
        <v>42</v>
      </c>
    </row>
    <row r="152" spans="1:19" ht="23.25" customHeight="1">
      <c r="A152" s="14">
        <v>38</v>
      </c>
      <c r="B152" s="23" t="s">
        <v>1516</v>
      </c>
      <c r="C152" s="23" t="s">
        <v>954</v>
      </c>
      <c r="D152" s="23" t="s">
        <v>955</v>
      </c>
      <c r="E152" s="25">
        <v>42979</v>
      </c>
      <c r="F152" s="26">
        <f t="shared" ca="1" si="8"/>
        <v>2</v>
      </c>
      <c r="G152" s="32" t="s">
        <v>495</v>
      </c>
      <c r="H152" s="23" t="s">
        <v>935</v>
      </c>
      <c r="I152" s="28" t="s">
        <v>156</v>
      </c>
      <c r="J152" s="33" t="s">
        <v>105</v>
      </c>
      <c r="K152" s="26"/>
      <c r="L152" s="35">
        <v>0</v>
      </c>
      <c r="M152" s="35">
        <v>0</v>
      </c>
      <c r="N152" s="30" t="s">
        <v>48</v>
      </c>
      <c r="O152" s="30">
        <f t="shared" si="11"/>
        <v>0</v>
      </c>
      <c r="P152" s="30" t="s">
        <v>70</v>
      </c>
      <c r="Q152" s="31" t="s">
        <v>70</v>
      </c>
      <c r="R152" s="30"/>
      <c r="S152" s="33" t="s">
        <v>42</v>
      </c>
    </row>
    <row r="153" spans="1:19" ht="23.25" customHeight="1">
      <c r="A153" s="14">
        <v>39</v>
      </c>
      <c r="B153" s="22" t="s">
        <v>63</v>
      </c>
      <c r="C153" s="22" t="s">
        <v>339</v>
      </c>
      <c r="D153" s="22" t="s">
        <v>340</v>
      </c>
      <c r="E153" s="25">
        <v>39906</v>
      </c>
      <c r="F153" s="26">
        <f t="shared" ca="1" si="8"/>
        <v>10</v>
      </c>
      <c r="G153" s="16" t="s">
        <v>66</v>
      </c>
      <c r="H153" s="29" t="s">
        <v>79</v>
      </c>
      <c r="I153" s="27" t="s">
        <v>115</v>
      </c>
      <c r="J153" s="29" t="s">
        <v>69</v>
      </c>
      <c r="K153" s="22"/>
      <c r="L153" s="30">
        <v>2</v>
      </c>
      <c r="M153" s="30">
        <v>3</v>
      </c>
      <c r="N153" s="30" t="s">
        <v>49</v>
      </c>
      <c r="O153" s="30">
        <f t="shared" si="11"/>
        <v>5</v>
      </c>
      <c r="P153" s="30" t="s">
        <v>49</v>
      </c>
      <c r="Q153" s="31" t="s">
        <v>49</v>
      </c>
      <c r="R153" s="30">
        <v>0</v>
      </c>
      <c r="S153" s="33" t="s">
        <v>42</v>
      </c>
    </row>
    <row r="154" spans="1:19" ht="23.25" customHeight="1">
      <c r="A154" s="14">
        <v>40</v>
      </c>
      <c r="B154" s="33" t="s">
        <v>1516</v>
      </c>
      <c r="C154" s="23" t="s">
        <v>521</v>
      </c>
      <c r="D154" s="23" t="s">
        <v>522</v>
      </c>
      <c r="E154" s="25">
        <v>42627</v>
      </c>
      <c r="F154" s="26">
        <f t="shared" ca="1" si="8"/>
        <v>3</v>
      </c>
      <c r="G154" s="16" t="s">
        <v>74</v>
      </c>
      <c r="H154" s="23" t="s">
        <v>114</v>
      </c>
      <c r="I154" s="27" t="s">
        <v>311</v>
      </c>
      <c r="J154" s="29" t="s">
        <v>69</v>
      </c>
      <c r="K154" s="22"/>
      <c r="L154" s="30">
        <v>1</v>
      </c>
      <c r="M154" s="30">
        <v>1</v>
      </c>
      <c r="N154" s="30" t="s">
        <v>48</v>
      </c>
      <c r="O154" s="30">
        <f t="shared" si="11"/>
        <v>2</v>
      </c>
      <c r="P154" s="30" t="s">
        <v>48</v>
      </c>
      <c r="Q154" s="31" t="s">
        <v>48</v>
      </c>
      <c r="R154" s="30">
        <v>0</v>
      </c>
      <c r="S154" s="33" t="s">
        <v>42</v>
      </c>
    </row>
    <row r="155" spans="1:19" ht="23.25" customHeight="1">
      <c r="A155" s="14">
        <v>41</v>
      </c>
      <c r="B155" s="22" t="s">
        <v>1516</v>
      </c>
      <c r="C155" s="22" t="s">
        <v>294</v>
      </c>
      <c r="D155" s="22" t="s">
        <v>343</v>
      </c>
      <c r="E155" s="25">
        <v>41250</v>
      </c>
      <c r="F155" s="26">
        <f t="shared" ca="1" si="8"/>
        <v>7</v>
      </c>
      <c r="G155" s="16" t="s">
        <v>74</v>
      </c>
      <c r="H155" s="29" t="s">
        <v>114</v>
      </c>
      <c r="I155" s="27" t="s">
        <v>156</v>
      </c>
      <c r="J155" s="29" t="s">
        <v>69</v>
      </c>
      <c r="K155" s="22"/>
      <c r="L155" s="30">
        <v>2</v>
      </c>
      <c r="M155" s="30">
        <v>3</v>
      </c>
      <c r="N155" s="30" t="s">
        <v>49</v>
      </c>
      <c r="O155" s="30">
        <f t="shared" si="11"/>
        <v>5</v>
      </c>
      <c r="P155" s="30" t="s">
        <v>49</v>
      </c>
      <c r="Q155" s="31" t="s">
        <v>49</v>
      </c>
      <c r="R155" s="30">
        <v>0</v>
      </c>
      <c r="S155" s="33" t="s">
        <v>42</v>
      </c>
    </row>
    <row r="156" spans="1:19" ht="23.25" customHeight="1">
      <c r="A156" s="14">
        <v>42</v>
      </c>
      <c r="B156" s="22" t="s">
        <v>1516</v>
      </c>
      <c r="C156" s="22" t="s">
        <v>1553</v>
      </c>
      <c r="D156" s="22" t="s">
        <v>1554</v>
      </c>
      <c r="E156" s="25">
        <v>43252</v>
      </c>
      <c r="F156" s="26">
        <f t="shared" ca="1" si="8"/>
        <v>1</v>
      </c>
      <c r="G156" s="16"/>
      <c r="H156" s="29"/>
      <c r="I156" s="27"/>
      <c r="J156" s="29"/>
      <c r="K156" s="22"/>
      <c r="L156" s="35"/>
      <c r="M156" s="35">
        <v>0</v>
      </c>
      <c r="N156" s="30" t="s">
        <v>48</v>
      </c>
      <c r="O156" s="30"/>
      <c r="P156" s="30"/>
      <c r="Q156" s="31"/>
      <c r="R156" s="35"/>
      <c r="S156" s="33" t="s">
        <v>42</v>
      </c>
    </row>
    <row r="157" spans="1:19" ht="23.25" customHeight="1">
      <c r="A157" s="18" t="s">
        <v>43</v>
      </c>
      <c r="B157" s="97"/>
      <c r="C157" s="98"/>
      <c r="D157" s="19"/>
      <c r="E157" s="19"/>
      <c r="F157" s="134">
        <v>-1</v>
      </c>
      <c r="G157" s="19"/>
      <c r="H157" s="19"/>
      <c r="I157" s="126"/>
      <c r="J157" s="19"/>
      <c r="K157" s="19"/>
      <c r="L157" s="8"/>
      <c r="M157" s="30"/>
      <c r="N157" s="30"/>
      <c r="O157" s="8"/>
      <c r="P157" s="8"/>
      <c r="Q157" s="20"/>
      <c r="R157" s="8"/>
      <c r="S157" s="99" t="s">
        <v>43</v>
      </c>
    </row>
    <row r="158" spans="1:19" ht="23.25" customHeight="1">
      <c r="A158" s="125">
        <v>1</v>
      </c>
      <c r="B158" s="19" t="s">
        <v>1516</v>
      </c>
      <c r="C158" s="19" t="s">
        <v>1573</v>
      </c>
      <c r="D158" s="19" t="s">
        <v>1572</v>
      </c>
      <c r="E158" s="25">
        <v>42736</v>
      </c>
      <c r="F158" s="125">
        <f t="shared" ref="F158:F189" ca="1" si="12">(YEAR(NOW())-YEAR(E158))</f>
        <v>2</v>
      </c>
      <c r="G158" s="19"/>
      <c r="H158" s="19"/>
      <c r="I158" s="126"/>
      <c r="J158" s="19"/>
      <c r="K158" s="19"/>
      <c r="L158" s="8"/>
      <c r="M158" s="30">
        <v>1</v>
      </c>
      <c r="N158" s="30" t="s">
        <v>48</v>
      </c>
      <c r="O158" s="8"/>
      <c r="P158" s="8"/>
      <c r="Q158" s="20"/>
      <c r="R158" s="8"/>
      <c r="S158" s="33" t="s">
        <v>43</v>
      </c>
    </row>
    <row r="159" spans="1:19" ht="23.25" customHeight="1">
      <c r="A159" s="125">
        <v>2</v>
      </c>
      <c r="B159" s="22" t="s">
        <v>71</v>
      </c>
      <c r="C159" s="22" t="s">
        <v>529</v>
      </c>
      <c r="D159" s="22" t="s">
        <v>325</v>
      </c>
      <c r="E159" s="25">
        <v>41281</v>
      </c>
      <c r="F159" s="26">
        <f t="shared" ca="1" si="12"/>
        <v>6</v>
      </c>
      <c r="G159" s="16" t="s">
        <v>74</v>
      </c>
      <c r="H159" s="29" t="s">
        <v>530</v>
      </c>
      <c r="I159" s="27" t="s">
        <v>322</v>
      </c>
      <c r="J159" s="29" t="s">
        <v>69</v>
      </c>
      <c r="K159" s="22"/>
      <c r="L159" s="35">
        <v>1</v>
      </c>
      <c r="M159" s="35">
        <v>1</v>
      </c>
      <c r="N159" s="30" t="s">
        <v>48</v>
      </c>
      <c r="O159" s="30">
        <f t="shared" ref="O159:O168" si="13">SUM(K159:N159)</f>
        <v>2</v>
      </c>
      <c r="P159" s="30" t="s">
        <v>49</v>
      </c>
      <c r="Q159" s="31" t="s">
        <v>48</v>
      </c>
      <c r="R159" s="35">
        <v>0</v>
      </c>
      <c r="S159" s="33" t="s">
        <v>43</v>
      </c>
    </row>
    <row r="160" spans="1:19" ht="23.25" customHeight="1">
      <c r="A160" s="125">
        <v>3</v>
      </c>
      <c r="B160" s="22" t="s">
        <v>1516</v>
      </c>
      <c r="C160" s="22" t="s">
        <v>1013</v>
      </c>
      <c r="D160" s="22" t="s">
        <v>1014</v>
      </c>
      <c r="E160" s="25">
        <v>41244</v>
      </c>
      <c r="F160" s="26">
        <f t="shared" ca="1" si="12"/>
        <v>7</v>
      </c>
      <c r="G160" s="16" t="s">
        <v>74</v>
      </c>
      <c r="H160" s="29" t="s">
        <v>373</v>
      </c>
      <c r="I160" s="27" t="s">
        <v>374</v>
      </c>
      <c r="J160" s="29" t="s">
        <v>69</v>
      </c>
      <c r="K160" s="22"/>
      <c r="L160" s="30">
        <v>1</v>
      </c>
      <c r="M160" s="30">
        <v>1</v>
      </c>
      <c r="N160" s="30" t="s">
        <v>49</v>
      </c>
      <c r="O160" s="30">
        <f t="shared" si="13"/>
        <v>2</v>
      </c>
      <c r="P160" s="30" t="s">
        <v>49</v>
      </c>
      <c r="Q160" s="31" t="s">
        <v>49</v>
      </c>
      <c r="R160" s="30">
        <v>0</v>
      </c>
      <c r="S160" s="33" t="s">
        <v>43</v>
      </c>
    </row>
    <row r="161" spans="1:19" ht="23.25" customHeight="1">
      <c r="A161" s="125">
        <v>4</v>
      </c>
      <c r="B161" s="22" t="s">
        <v>1516</v>
      </c>
      <c r="C161" s="22" t="s">
        <v>537</v>
      </c>
      <c r="D161" s="22" t="s">
        <v>538</v>
      </c>
      <c r="E161" s="25">
        <v>41730</v>
      </c>
      <c r="F161" s="26">
        <f t="shared" ca="1" si="12"/>
        <v>5</v>
      </c>
      <c r="G161" s="16" t="s">
        <v>74</v>
      </c>
      <c r="H161" s="29" t="s">
        <v>483</v>
      </c>
      <c r="I161" s="27" t="s">
        <v>132</v>
      </c>
      <c r="J161" s="29" t="s">
        <v>69</v>
      </c>
      <c r="K161" s="22"/>
      <c r="L161" s="30">
        <v>1</v>
      </c>
      <c r="M161" s="30">
        <v>1</v>
      </c>
      <c r="N161" s="30" t="s">
        <v>48</v>
      </c>
      <c r="O161" s="30">
        <f t="shared" si="13"/>
        <v>2</v>
      </c>
      <c r="P161" s="30" t="s">
        <v>48</v>
      </c>
      <c r="Q161" s="31" t="s">
        <v>48</v>
      </c>
      <c r="R161" s="30">
        <v>0</v>
      </c>
      <c r="S161" s="33" t="s">
        <v>43</v>
      </c>
    </row>
    <row r="162" spans="1:19" ht="23.25" customHeight="1">
      <c r="A162" s="125">
        <v>5</v>
      </c>
      <c r="B162" s="22" t="s">
        <v>63</v>
      </c>
      <c r="C162" s="22" t="s">
        <v>876</v>
      </c>
      <c r="D162" s="22" t="s">
        <v>877</v>
      </c>
      <c r="E162" s="25">
        <v>41171</v>
      </c>
      <c r="F162" s="26">
        <f t="shared" ca="1" si="12"/>
        <v>7</v>
      </c>
      <c r="G162" s="16" t="s">
        <v>66</v>
      </c>
      <c r="H162" s="29" t="s">
        <v>67</v>
      </c>
      <c r="I162" s="27" t="s">
        <v>330</v>
      </c>
      <c r="J162" s="29" t="s">
        <v>69</v>
      </c>
      <c r="K162" s="22"/>
      <c r="L162" s="30">
        <v>1</v>
      </c>
      <c r="M162" s="30">
        <v>1</v>
      </c>
      <c r="N162" s="30" t="s">
        <v>49</v>
      </c>
      <c r="O162" s="30">
        <f t="shared" si="13"/>
        <v>2</v>
      </c>
      <c r="P162" s="30" t="s">
        <v>49</v>
      </c>
      <c r="Q162" s="31" t="s">
        <v>49</v>
      </c>
      <c r="R162" s="30">
        <v>1</v>
      </c>
      <c r="S162" s="33" t="s">
        <v>43</v>
      </c>
    </row>
    <row r="163" spans="1:19" ht="23.25" customHeight="1">
      <c r="A163" s="125">
        <v>6</v>
      </c>
      <c r="B163" s="22" t="s">
        <v>1516</v>
      </c>
      <c r="C163" s="22" t="s">
        <v>678</v>
      </c>
      <c r="D163" s="22" t="s">
        <v>679</v>
      </c>
      <c r="E163" s="25">
        <v>41244</v>
      </c>
      <c r="F163" s="26">
        <f t="shared" ca="1" si="12"/>
        <v>7</v>
      </c>
      <c r="G163" s="16" t="s">
        <v>74</v>
      </c>
      <c r="H163" s="23" t="s">
        <v>549</v>
      </c>
      <c r="I163" s="27" t="s">
        <v>680</v>
      </c>
      <c r="J163" s="29" t="s">
        <v>69</v>
      </c>
      <c r="K163" s="22"/>
      <c r="L163" s="30">
        <v>0</v>
      </c>
      <c r="M163" s="30">
        <v>0</v>
      </c>
      <c r="N163" s="30" t="s">
        <v>48</v>
      </c>
      <c r="O163" s="30">
        <f t="shared" si="13"/>
        <v>0</v>
      </c>
      <c r="P163" s="30" t="s">
        <v>70</v>
      </c>
      <c r="Q163" s="31" t="s">
        <v>70</v>
      </c>
      <c r="R163" s="30">
        <v>0</v>
      </c>
      <c r="S163" s="33" t="s">
        <v>43</v>
      </c>
    </row>
    <row r="164" spans="1:19" ht="23.25" customHeight="1">
      <c r="A164" s="125">
        <v>7</v>
      </c>
      <c r="B164" s="22" t="s">
        <v>1516</v>
      </c>
      <c r="C164" s="22" t="s">
        <v>539</v>
      </c>
      <c r="D164" s="22" t="s">
        <v>540</v>
      </c>
      <c r="E164" s="25">
        <v>41730</v>
      </c>
      <c r="F164" s="26">
        <f t="shared" ca="1" si="12"/>
        <v>5</v>
      </c>
      <c r="G164" s="16" t="s">
        <v>74</v>
      </c>
      <c r="H164" s="29" t="s">
        <v>144</v>
      </c>
      <c r="I164" s="27" t="s">
        <v>534</v>
      </c>
      <c r="J164" s="29" t="s">
        <v>69</v>
      </c>
      <c r="K164" s="22"/>
      <c r="L164" s="30">
        <v>1</v>
      </c>
      <c r="M164" s="30">
        <v>1</v>
      </c>
      <c r="N164" s="30" t="s">
        <v>48</v>
      </c>
      <c r="O164" s="30">
        <f t="shared" si="13"/>
        <v>2</v>
      </c>
      <c r="P164" s="30" t="s">
        <v>48</v>
      </c>
      <c r="Q164" s="31" t="s">
        <v>48</v>
      </c>
      <c r="R164" s="30">
        <v>0</v>
      </c>
      <c r="S164" s="33" t="s">
        <v>43</v>
      </c>
    </row>
    <row r="165" spans="1:19" ht="23.25" customHeight="1">
      <c r="A165" s="125">
        <v>8</v>
      </c>
      <c r="B165" s="22" t="s">
        <v>71</v>
      </c>
      <c r="C165" s="22" t="s">
        <v>805</v>
      </c>
      <c r="D165" s="22" t="s">
        <v>806</v>
      </c>
      <c r="E165" s="25">
        <v>41244</v>
      </c>
      <c r="F165" s="26">
        <f t="shared" ca="1" si="12"/>
        <v>7</v>
      </c>
      <c r="G165" s="16" t="s">
        <v>74</v>
      </c>
      <c r="H165" s="29" t="s">
        <v>807</v>
      </c>
      <c r="I165" s="27" t="s">
        <v>701</v>
      </c>
      <c r="J165" s="29" t="s">
        <v>69</v>
      </c>
      <c r="K165" s="22"/>
      <c r="L165" s="30">
        <v>3</v>
      </c>
      <c r="M165" s="30">
        <v>3</v>
      </c>
      <c r="N165" s="30" t="s">
        <v>49</v>
      </c>
      <c r="O165" s="30">
        <f t="shared" si="13"/>
        <v>6</v>
      </c>
      <c r="P165" s="30" t="s">
        <v>49</v>
      </c>
      <c r="Q165" s="31" t="s">
        <v>49</v>
      </c>
      <c r="R165" s="30">
        <v>0</v>
      </c>
      <c r="S165" s="33" t="s">
        <v>43</v>
      </c>
    </row>
    <row r="166" spans="1:19" ht="23.25" customHeight="1">
      <c r="A166" s="125">
        <v>9</v>
      </c>
      <c r="B166" s="22" t="s">
        <v>63</v>
      </c>
      <c r="C166" s="23" t="s">
        <v>541</v>
      </c>
      <c r="D166" s="23" t="s">
        <v>542</v>
      </c>
      <c r="E166" s="25">
        <v>42628</v>
      </c>
      <c r="F166" s="26">
        <f t="shared" ca="1" si="12"/>
        <v>3</v>
      </c>
      <c r="G166" s="32" t="s">
        <v>66</v>
      </c>
      <c r="H166" s="23" t="s">
        <v>67</v>
      </c>
      <c r="I166" s="28" t="s">
        <v>543</v>
      </c>
      <c r="J166" s="33" t="s">
        <v>105</v>
      </c>
      <c r="K166" s="26"/>
      <c r="L166" s="30">
        <v>0</v>
      </c>
      <c r="M166" s="30">
        <v>1</v>
      </c>
      <c r="N166" s="30" t="s">
        <v>48</v>
      </c>
      <c r="O166" s="30">
        <f t="shared" si="13"/>
        <v>1</v>
      </c>
      <c r="P166" s="30" t="s">
        <v>70</v>
      </c>
      <c r="Q166" s="31" t="s">
        <v>48</v>
      </c>
      <c r="R166" s="30">
        <v>1</v>
      </c>
      <c r="S166" s="33" t="s">
        <v>43</v>
      </c>
    </row>
    <row r="167" spans="1:19" ht="23.25" customHeight="1">
      <c r="A167" s="125">
        <v>10</v>
      </c>
      <c r="B167" s="22" t="s">
        <v>1516</v>
      </c>
      <c r="C167" s="22" t="s">
        <v>1018</v>
      </c>
      <c r="D167" s="22" t="s">
        <v>1019</v>
      </c>
      <c r="E167" s="25">
        <v>41244</v>
      </c>
      <c r="F167" s="26">
        <f t="shared" ca="1" si="12"/>
        <v>7</v>
      </c>
      <c r="G167" s="16" t="s">
        <v>74</v>
      </c>
      <c r="H167" s="29" t="s">
        <v>216</v>
      </c>
      <c r="I167" s="27" t="s">
        <v>374</v>
      </c>
      <c r="J167" s="29" t="s">
        <v>69</v>
      </c>
      <c r="K167" s="22" t="s">
        <v>171</v>
      </c>
      <c r="L167" s="30">
        <v>1</v>
      </c>
      <c r="M167" s="30">
        <v>1</v>
      </c>
      <c r="N167" s="30" t="s">
        <v>49</v>
      </c>
      <c r="O167" s="30">
        <f t="shared" si="13"/>
        <v>2</v>
      </c>
      <c r="P167" s="30" t="s">
        <v>49</v>
      </c>
      <c r="Q167" s="31" t="s">
        <v>49</v>
      </c>
      <c r="R167" s="30">
        <v>0</v>
      </c>
      <c r="S167" s="33" t="s">
        <v>43</v>
      </c>
    </row>
    <row r="168" spans="1:19" ht="23.25" customHeight="1">
      <c r="A168" s="125">
        <v>11</v>
      </c>
      <c r="B168" s="22" t="s">
        <v>1516</v>
      </c>
      <c r="C168" s="22" t="s">
        <v>544</v>
      </c>
      <c r="D168" s="22" t="s">
        <v>545</v>
      </c>
      <c r="E168" s="25">
        <v>41730</v>
      </c>
      <c r="F168" s="26">
        <f t="shared" ca="1" si="12"/>
        <v>5</v>
      </c>
      <c r="G168" s="16" t="s">
        <v>74</v>
      </c>
      <c r="H168" s="29" t="s">
        <v>216</v>
      </c>
      <c r="I168" s="27" t="s">
        <v>546</v>
      </c>
      <c r="J168" s="29" t="s">
        <v>69</v>
      </c>
      <c r="K168" s="22"/>
      <c r="L168" s="30">
        <v>1</v>
      </c>
      <c r="M168" s="30">
        <v>1</v>
      </c>
      <c r="N168" s="30" t="s">
        <v>48</v>
      </c>
      <c r="O168" s="30">
        <f t="shared" si="13"/>
        <v>2</v>
      </c>
      <c r="P168" s="30" t="s">
        <v>48</v>
      </c>
      <c r="Q168" s="31" t="s">
        <v>48</v>
      </c>
      <c r="R168" s="30">
        <v>0</v>
      </c>
      <c r="S168" s="33" t="s">
        <v>43</v>
      </c>
    </row>
    <row r="169" spans="1:19" ht="23.25" customHeight="1">
      <c r="A169" s="125">
        <v>12</v>
      </c>
      <c r="B169" s="19" t="s">
        <v>63</v>
      </c>
      <c r="C169" s="19" t="s">
        <v>1551</v>
      </c>
      <c r="D169" s="19" t="s">
        <v>1574</v>
      </c>
      <c r="E169" s="25">
        <v>42736</v>
      </c>
      <c r="F169" s="125">
        <f t="shared" ca="1" si="12"/>
        <v>2</v>
      </c>
      <c r="G169" s="19"/>
      <c r="H169" s="19"/>
      <c r="I169" s="126"/>
      <c r="J169" s="19"/>
      <c r="K169" s="19"/>
      <c r="L169" s="8"/>
      <c r="M169" s="30">
        <v>0</v>
      </c>
      <c r="N169" s="30" t="s">
        <v>48</v>
      </c>
      <c r="O169" s="8"/>
      <c r="P169" s="8"/>
      <c r="Q169" s="20"/>
      <c r="R169" s="8"/>
      <c r="S169" s="33" t="s">
        <v>43</v>
      </c>
    </row>
    <row r="170" spans="1:19" ht="23.25" customHeight="1">
      <c r="A170" s="125">
        <v>13</v>
      </c>
      <c r="B170" s="22" t="s">
        <v>1516</v>
      </c>
      <c r="C170" s="22" t="s">
        <v>201</v>
      </c>
      <c r="D170" s="22" t="s">
        <v>202</v>
      </c>
      <c r="E170" s="25">
        <v>41730</v>
      </c>
      <c r="F170" s="26">
        <f t="shared" ca="1" si="12"/>
        <v>5</v>
      </c>
      <c r="G170" s="16" t="s">
        <v>74</v>
      </c>
      <c r="H170" s="29" t="s">
        <v>203</v>
      </c>
      <c r="I170" s="27" t="s">
        <v>100</v>
      </c>
      <c r="J170" s="29" t="s">
        <v>69</v>
      </c>
      <c r="K170" s="22"/>
      <c r="L170" s="30">
        <v>2</v>
      </c>
      <c r="M170" s="30">
        <v>2</v>
      </c>
      <c r="N170" s="30" t="s">
        <v>48</v>
      </c>
      <c r="O170" s="30">
        <f>SUM(K170:N170)</f>
        <v>4</v>
      </c>
      <c r="P170" s="30" t="s">
        <v>48</v>
      </c>
      <c r="Q170" s="31" t="s">
        <v>48</v>
      </c>
      <c r="R170" s="30">
        <v>1</v>
      </c>
      <c r="S170" s="33" t="s">
        <v>43</v>
      </c>
    </row>
    <row r="171" spans="1:19" ht="23.25" customHeight="1">
      <c r="A171" s="125">
        <v>14</v>
      </c>
      <c r="B171" s="23" t="s">
        <v>71</v>
      </c>
      <c r="C171" s="23" t="s">
        <v>956</v>
      </c>
      <c r="D171" s="23" t="s">
        <v>957</v>
      </c>
      <c r="E171" s="25">
        <v>42310</v>
      </c>
      <c r="F171" s="26">
        <f t="shared" ca="1" si="12"/>
        <v>4</v>
      </c>
      <c r="G171" s="32" t="s">
        <v>74</v>
      </c>
      <c r="H171" s="23" t="s">
        <v>958</v>
      </c>
      <c r="I171" s="28" t="s">
        <v>534</v>
      </c>
      <c r="J171" s="33" t="s">
        <v>105</v>
      </c>
      <c r="K171" s="26"/>
      <c r="L171" s="30">
        <v>0</v>
      </c>
      <c r="M171" s="30">
        <v>0</v>
      </c>
      <c r="N171" s="30" t="s">
        <v>48</v>
      </c>
      <c r="O171" s="30">
        <f>SUM(K171:N171)</f>
        <v>0</v>
      </c>
      <c r="P171" s="30" t="s">
        <v>70</v>
      </c>
      <c r="Q171" s="31" t="s">
        <v>70</v>
      </c>
      <c r="R171" s="30"/>
      <c r="S171" s="33" t="s">
        <v>43</v>
      </c>
    </row>
    <row r="172" spans="1:19" ht="23.25" customHeight="1">
      <c r="A172" s="125">
        <v>15</v>
      </c>
      <c r="B172" s="22" t="s">
        <v>1516</v>
      </c>
      <c r="C172" s="22" t="s">
        <v>347</v>
      </c>
      <c r="D172" s="22" t="s">
        <v>348</v>
      </c>
      <c r="E172" s="25">
        <v>39722</v>
      </c>
      <c r="F172" s="26">
        <f t="shared" ca="1" si="12"/>
        <v>11</v>
      </c>
      <c r="G172" s="16" t="s">
        <v>74</v>
      </c>
      <c r="H172" s="29" t="s">
        <v>144</v>
      </c>
      <c r="I172" s="27" t="s">
        <v>100</v>
      </c>
      <c r="J172" s="29" t="s">
        <v>69</v>
      </c>
      <c r="K172" s="22"/>
      <c r="L172" s="30">
        <v>1</v>
      </c>
      <c r="M172" s="30">
        <v>2</v>
      </c>
      <c r="N172" s="30" t="s">
        <v>49</v>
      </c>
      <c r="O172" s="30">
        <f>SUM(K172:N172)</f>
        <v>3</v>
      </c>
      <c r="P172" s="30" t="s">
        <v>49</v>
      </c>
      <c r="Q172" s="31" t="s">
        <v>49</v>
      </c>
      <c r="R172" s="30">
        <v>1</v>
      </c>
      <c r="S172" s="33" t="s">
        <v>43</v>
      </c>
    </row>
    <row r="173" spans="1:19" ht="23.25" customHeight="1">
      <c r="A173" s="125">
        <v>16</v>
      </c>
      <c r="B173" s="19" t="s">
        <v>63</v>
      </c>
      <c r="C173" s="19" t="s">
        <v>1568</v>
      </c>
      <c r="D173" s="19" t="s">
        <v>1569</v>
      </c>
      <c r="E173" s="25">
        <v>42736</v>
      </c>
      <c r="F173" s="125">
        <f t="shared" ca="1" si="12"/>
        <v>2</v>
      </c>
      <c r="G173" s="19"/>
      <c r="H173" s="19"/>
      <c r="I173" s="126"/>
      <c r="J173" s="19"/>
      <c r="K173" s="19"/>
      <c r="L173" s="8"/>
      <c r="M173" s="30">
        <v>1</v>
      </c>
      <c r="N173" s="30" t="s">
        <v>48</v>
      </c>
      <c r="O173" s="8"/>
      <c r="P173" s="8"/>
      <c r="Q173" s="20"/>
      <c r="R173" s="8"/>
      <c r="S173" s="33" t="s">
        <v>43</v>
      </c>
    </row>
    <row r="174" spans="1:19" ht="23.25" customHeight="1">
      <c r="A174" s="125">
        <v>17</v>
      </c>
      <c r="B174" s="22" t="s">
        <v>1516</v>
      </c>
      <c r="C174" s="22" t="s">
        <v>1020</v>
      </c>
      <c r="D174" s="22" t="s">
        <v>1021</v>
      </c>
      <c r="E174" s="25">
        <v>41244</v>
      </c>
      <c r="F174" s="26">
        <f t="shared" ca="1" si="12"/>
        <v>7</v>
      </c>
      <c r="G174" s="16" t="s">
        <v>74</v>
      </c>
      <c r="H174" s="29" t="s">
        <v>216</v>
      </c>
      <c r="I174" s="27" t="s">
        <v>374</v>
      </c>
      <c r="J174" s="29" t="s">
        <v>69</v>
      </c>
      <c r="K174" s="22" t="s">
        <v>171</v>
      </c>
      <c r="L174" s="30">
        <v>1</v>
      </c>
      <c r="M174" s="30">
        <v>1</v>
      </c>
      <c r="N174" s="30" t="s">
        <v>49</v>
      </c>
      <c r="O174" s="30">
        <f t="shared" ref="O174:O186" si="14">SUM(K174:N174)</f>
        <v>2</v>
      </c>
      <c r="P174" s="30" t="s">
        <v>49</v>
      </c>
      <c r="Q174" s="31" t="s">
        <v>49</v>
      </c>
      <c r="R174" s="30">
        <v>0</v>
      </c>
      <c r="S174" s="33" t="s">
        <v>43</v>
      </c>
    </row>
    <row r="175" spans="1:19" ht="23.25" customHeight="1">
      <c r="A175" s="125">
        <v>18</v>
      </c>
      <c r="B175" s="22" t="s">
        <v>93</v>
      </c>
      <c r="C175" s="22" t="s">
        <v>479</v>
      </c>
      <c r="D175" s="22" t="s">
        <v>227</v>
      </c>
      <c r="E175" s="25">
        <v>40819</v>
      </c>
      <c r="F175" s="26">
        <f t="shared" ca="1" si="12"/>
        <v>8</v>
      </c>
      <c r="G175" s="16" t="s">
        <v>66</v>
      </c>
      <c r="H175" s="29" t="s">
        <v>79</v>
      </c>
      <c r="I175" s="27" t="s">
        <v>322</v>
      </c>
      <c r="J175" s="29" t="s">
        <v>69</v>
      </c>
      <c r="K175" s="22"/>
      <c r="L175" s="30">
        <v>1</v>
      </c>
      <c r="M175" s="30">
        <v>3</v>
      </c>
      <c r="N175" s="30" t="s">
        <v>49</v>
      </c>
      <c r="O175" s="30">
        <f t="shared" si="14"/>
        <v>4</v>
      </c>
      <c r="P175" s="30" t="s">
        <v>49</v>
      </c>
      <c r="Q175" s="31" t="s">
        <v>49</v>
      </c>
      <c r="R175" s="30">
        <v>0</v>
      </c>
      <c r="S175" s="33" t="s">
        <v>43</v>
      </c>
    </row>
    <row r="176" spans="1:19" ht="23.25" customHeight="1">
      <c r="A176" s="125">
        <v>19</v>
      </c>
      <c r="B176" s="22" t="s">
        <v>1516</v>
      </c>
      <c r="C176" s="22" t="s">
        <v>683</v>
      </c>
      <c r="D176" s="22" t="s">
        <v>684</v>
      </c>
      <c r="E176" s="25">
        <v>40519</v>
      </c>
      <c r="F176" s="26">
        <f t="shared" ca="1" si="12"/>
        <v>9</v>
      </c>
      <c r="G176" s="16" t="s">
        <v>74</v>
      </c>
      <c r="H176" s="29" t="s">
        <v>216</v>
      </c>
      <c r="I176" s="27" t="s">
        <v>374</v>
      </c>
      <c r="J176" s="29" t="s">
        <v>69</v>
      </c>
      <c r="K176" s="22" t="s">
        <v>171</v>
      </c>
      <c r="L176" s="30">
        <v>0</v>
      </c>
      <c r="M176" s="30">
        <v>0</v>
      </c>
      <c r="N176" s="30" t="s">
        <v>48</v>
      </c>
      <c r="O176" s="30">
        <f t="shared" si="14"/>
        <v>0</v>
      </c>
      <c r="P176" s="30" t="s">
        <v>70</v>
      </c>
      <c r="Q176" s="31" t="s">
        <v>70</v>
      </c>
      <c r="R176" s="30"/>
      <c r="S176" s="33" t="s">
        <v>43</v>
      </c>
    </row>
    <row r="177" spans="1:19" ht="23.25" customHeight="1">
      <c r="A177" s="125">
        <v>20</v>
      </c>
      <c r="B177" s="23" t="s">
        <v>71</v>
      </c>
      <c r="C177" s="23" t="s">
        <v>312</v>
      </c>
      <c r="D177" s="23" t="s">
        <v>313</v>
      </c>
      <c r="E177" s="25">
        <v>42037</v>
      </c>
      <c r="F177" s="26">
        <f t="shared" ca="1" si="12"/>
        <v>4</v>
      </c>
      <c r="G177" s="32" t="s">
        <v>74</v>
      </c>
      <c r="H177" s="23" t="s">
        <v>314</v>
      </c>
      <c r="I177" s="28" t="s">
        <v>43</v>
      </c>
      <c r="J177" s="33" t="s">
        <v>105</v>
      </c>
      <c r="K177" s="26"/>
      <c r="L177" s="30">
        <v>1</v>
      </c>
      <c r="M177" s="30">
        <v>2</v>
      </c>
      <c r="N177" s="30" t="s">
        <v>48</v>
      </c>
      <c r="O177" s="30">
        <f t="shared" si="14"/>
        <v>3</v>
      </c>
      <c r="P177" s="30" t="s">
        <v>48</v>
      </c>
      <c r="Q177" s="31" t="s">
        <v>48</v>
      </c>
      <c r="R177" s="30">
        <v>1</v>
      </c>
      <c r="S177" s="33" t="s">
        <v>43</v>
      </c>
    </row>
    <row r="178" spans="1:19" ht="23.25" customHeight="1">
      <c r="A178" s="125">
        <v>21</v>
      </c>
      <c r="B178" s="23" t="s">
        <v>116</v>
      </c>
      <c r="C178" s="22" t="s">
        <v>474</v>
      </c>
      <c r="D178" s="22" t="s">
        <v>475</v>
      </c>
      <c r="E178" s="25">
        <v>35928</v>
      </c>
      <c r="F178" s="26">
        <f t="shared" ca="1" si="12"/>
        <v>21</v>
      </c>
      <c r="G178" s="14" t="s">
        <v>74</v>
      </c>
      <c r="H178" s="29" t="s">
        <v>216</v>
      </c>
      <c r="I178" s="28" t="s">
        <v>476</v>
      </c>
      <c r="J178" s="23" t="s">
        <v>85</v>
      </c>
      <c r="K178" s="25"/>
      <c r="L178" s="30">
        <v>0</v>
      </c>
      <c r="M178" s="30">
        <v>0</v>
      </c>
      <c r="N178" s="30" t="s">
        <v>48</v>
      </c>
      <c r="O178" s="30">
        <f t="shared" si="14"/>
        <v>0</v>
      </c>
      <c r="P178" s="30" t="s">
        <v>70</v>
      </c>
      <c r="Q178" s="31" t="s">
        <v>70</v>
      </c>
      <c r="R178" s="30"/>
      <c r="S178" s="33" t="s">
        <v>43</v>
      </c>
    </row>
    <row r="179" spans="1:19" ht="23.25" customHeight="1">
      <c r="A179" s="125">
        <v>22</v>
      </c>
      <c r="B179" s="22" t="s">
        <v>71</v>
      </c>
      <c r="C179" s="22" t="s">
        <v>550</v>
      </c>
      <c r="D179" s="22" t="s">
        <v>551</v>
      </c>
      <c r="E179" s="25">
        <v>41425</v>
      </c>
      <c r="F179" s="26">
        <f t="shared" ca="1" si="12"/>
        <v>6</v>
      </c>
      <c r="G179" s="16" t="s">
        <v>74</v>
      </c>
      <c r="H179" s="29" t="s">
        <v>104</v>
      </c>
      <c r="I179" s="27" t="s">
        <v>333</v>
      </c>
      <c r="J179" s="29" t="s">
        <v>69</v>
      </c>
      <c r="K179" s="22"/>
      <c r="L179" s="30">
        <v>1</v>
      </c>
      <c r="M179" s="30">
        <v>2</v>
      </c>
      <c r="N179" s="30" t="s">
        <v>48</v>
      </c>
      <c r="O179" s="30">
        <f t="shared" si="14"/>
        <v>3</v>
      </c>
      <c r="P179" s="30" t="s">
        <v>49</v>
      </c>
      <c r="Q179" s="31" t="s">
        <v>48</v>
      </c>
      <c r="R179" s="30">
        <v>0</v>
      </c>
      <c r="S179" s="33" t="s">
        <v>43</v>
      </c>
    </row>
    <row r="180" spans="1:19" ht="23.25" customHeight="1">
      <c r="A180" s="125">
        <v>23</v>
      </c>
      <c r="B180" s="22" t="s">
        <v>1516</v>
      </c>
      <c r="C180" s="22" t="s">
        <v>961</v>
      </c>
      <c r="D180" s="22" t="s">
        <v>962</v>
      </c>
      <c r="E180" s="25">
        <v>41404</v>
      </c>
      <c r="F180" s="26">
        <f t="shared" ca="1" si="12"/>
        <v>6</v>
      </c>
      <c r="G180" s="16" t="s">
        <v>74</v>
      </c>
      <c r="H180" s="29" t="s">
        <v>216</v>
      </c>
      <c r="I180" s="27" t="s">
        <v>701</v>
      </c>
      <c r="J180" s="29" t="s">
        <v>69</v>
      </c>
      <c r="K180" s="22" t="s">
        <v>171</v>
      </c>
      <c r="L180" s="30">
        <v>0</v>
      </c>
      <c r="M180" s="30">
        <v>0</v>
      </c>
      <c r="N180" s="30" t="s">
        <v>48</v>
      </c>
      <c r="O180" s="30">
        <f t="shared" si="14"/>
        <v>0</v>
      </c>
      <c r="P180" s="30" t="s">
        <v>70</v>
      </c>
      <c r="Q180" s="31" t="s">
        <v>70</v>
      </c>
      <c r="R180" s="30"/>
      <c r="S180" s="33" t="s">
        <v>43</v>
      </c>
    </row>
    <row r="181" spans="1:19" ht="23.25" customHeight="1">
      <c r="A181" s="125">
        <v>24</v>
      </c>
      <c r="B181" s="22" t="s">
        <v>1516</v>
      </c>
      <c r="C181" s="22" t="s">
        <v>214</v>
      </c>
      <c r="D181" s="22" t="s">
        <v>215</v>
      </c>
      <c r="E181" s="25">
        <v>39155</v>
      </c>
      <c r="F181" s="26">
        <f t="shared" ca="1" si="12"/>
        <v>12</v>
      </c>
      <c r="G181" s="16" t="s">
        <v>74</v>
      </c>
      <c r="H181" s="29" t="s">
        <v>216</v>
      </c>
      <c r="I181" s="27" t="s">
        <v>131</v>
      </c>
      <c r="J181" s="29" t="s">
        <v>69</v>
      </c>
      <c r="K181" s="22"/>
      <c r="L181" s="30">
        <v>3</v>
      </c>
      <c r="M181" s="30">
        <v>4</v>
      </c>
      <c r="N181" s="30" t="s">
        <v>50</v>
      </c>
      <c r="O181" s="30">
        <f t="shared" si="14"/>
        <v>7</v>
      </c>
      <c r="P181" s="30" t="s">
        <v>50</v>
      </c>
      <c r="Q181" s="31" t="s">
        <v>49</v>
      </c>
      <c r="R181" s="30">
        <v>0</v>
      </c>
      <c r="S181" s="33" t="s">
        <v>43</v>
      </c>
    </row>
    <row r="182" spans="1:19" ht="23.25" customHeight="1">
      <c r="A182" s="125">
        <v>25</v>
      </c>
      <c r="B182" s="23" t="s">
        <v>101</v>
      </c>
      <c r="C182" s="23" t="s">
        <v>687</v>
      </c>
      <c r="D182" s="23" t="s">
        <v>688</v>
      </c>
      <c r="E182" s="25">
        <v>41145</v>
      </c>
      <c r="F182" s="26">
        <f t="shared" ca="1" si="12"/>
        <v>7</v>
      </c>
      <c r="G182" s="32" t="s">
        <v>74</v>
      </c>
      <c r="H182" s="23" t="s">
        <v>549</v>
      </c>
      <c r="I182" s="28" t="s">
        <v>43</v>
      </c>
      <c r="J182" s="33" t="s">
        <v>105</v>
      </c>
      <c r="K182" s="26"/>
      <c r="L182" s="30">
        <v>0</v>
      </c>
      <c r="M182" s="30">
        <v>0</v>
      </c>
      <c r="N182" s="30" t="s">
        <v>48</v>
      </c>
      <c r="O182" s="30">
        <f t="shared" si="14"/>
        <v>0</v>
      </c>
      <c r="P182" s="30" t="s">
        <v>70</v>
      </c>
      <c r="Q182" s="31" t="s">
        <v>70</v>
      </c>
      <c r="R182" s="30"/>
      <c r="S182" s="33" t="s">
        <v>43</v>
      </c>
    </row>
    <row r="183" spans="1:19" ht="23.25" customHeight="1">
      <c r="A183" s="125">
        <v>26</v>
      </c>
      <c r="B183" s="22" t="s">
        <v>71</v>
      </c>
      <c r="C183" s="22" t="s">
        <v>689</v>
      </c>
      <c r="D183" s="22" t="s">
        <v>690</v>
      </c>
      <c r="E183" s="25">
        <v>41171</v>
      </c>
      <c r="F183" s="26">
        <f t="shared" ca="1" si="12"/>
        <v>7</v>
      </c>
      <c r="G183" s="16" t="s">
        <v>74</v>
      </c>
      <c r="H183" s="29" t="s">
        <v>216</v>
      </c>
      <c r="I183" s="27" t="s">
        <v>322</v>
      </c>
      <c r="J183" s="29" t="s">
        <v>69</v>
      </c>
      <c r="K183" s="22"/>
      <c r="L183" s="30">
        <v>0</v>
      </c>
      <c r="M183" s="30">
        <v>0</v>
      </c>
      <c r="N183" s="30" t="s">
        <v>48</v>
      </c>
      <c r="O183" s="30">
        <f t="shared" si="14"/>
        <v>0</v>
      </c>
      <c r="P183" s="30" t="s">
        <v>70</v>
      </c>
      <c r="Q183" s="31" t="s">
        <v>70</v>
      </c>
      <c r="R183" s="30">
        <v>0</v>
      </c>
      <c r="S183" s="33" t="s">
        <v>43</v>
      </c>
    </row>
    <row r="184" spans="1:19" ht="23.25" customHeight="1">
      <c r="A184" s="125">
        <v>27</v>
      </c>
      <c r="B184" s="23" t="s">
        <v>71</v>
      </c>
      <c r="C184" s="23" t="s">
        <v>883</v>
      </c>
      <c r="D184" s="23" t="s">
        <v>884</v>
      </c>
      <c r="E184" s="25">
        <v>40940</v>
      </c>
      <c r="F184" s="26">
        <f t="shared" ca="1" si="12"/>
        <v>7</v>
      </c>
      <c r="G184" s="32" t="s">
        <v>74</v>
      </c>
      <c r="H184" s="23" t="s">
        <v>885</v>
      </c>
      <c r="I184" s="28" t="s">
        <v>100</v>
      </c>
      <c r="J184" s="33" t="s">
        <v>105</v>
      </c>
      <c r="K184" s="26"/>
      <c r="L184" s="30">
        <v>2</v>
      </c>
      <c r="M184" s="30">
        <v>2</v>
      </c>
      <c r="N184" s="30" t="s">
        <v>49</v>
      </c>
      <c r="O184" s="30">
        <f t="shared" si="14"/>
        <v>4</v>
      </c>
      <c r="P184" s="30" t="s">
        <v>49</v>
      </c>
      <c r="Q184" s="31" t="s">
        <v>49</v>
      </c>
      <c r="R184" s="30">
        <v>0</v>
      </c>
      <c r="S184" s="33" t="s">
        <v>43</v>
      </c>
    </row>
    <row r="185" spans="1:19" ht="23.25" customHeight="1">
      <c r="A185" s="125">
        <v>28</v>
      </c>
      <c r="B185" s="22" t="s">
        <v>116</v>
      </c>
      <c r="C185" s="22" t="s">
        <v>480</v>
      </c>
      <c r="D185" s="22" t="s">
        <v>420</v>
      </c>
      <c r="E185" s="25">
        <v>39155</v>
      </c>
      <c r="F185" s="26">
        <f t="shared" ca="1" si="12"/>
        <v>12</v>
      </c>
      <c r="G185" s="16" t="s">
        <v>74</v>
      </c>
      <c r="H185" s="29" t="s">
        <v>104</v>
      </c>
      <c r="I185" s="27" t="s">
        <v>333</v>
      </c>
      <c r="J185" s="29" t="s">
        <v>69</v>
      </c>
      <c r="K185" s="22"/>
      <c r="L185" s="30">
        <v>1</v>
      </c>
      <c r="M185" s="30">
        <v>1</v>
      </c>
      <c r="N185" s="30" t="s">
        <v>49</v>
      </c>
      <c r="O185" s="30">
        <f t="shared" si="14"/>
        <v>2</v>
      </c>
      <c r="P185" s="30" t="s">
        <v>49</v>
      </c>
      <c r="Q185" s="31" t="s">
        <v>49</v>
      </c>
      <c r="R185" s="30">
        <v>0</v>
      </c>
      <c r="S185" s="33" t="s">
        <v>43</v>
      </c>
    </row>
    <row r="186" spans="1:19" ht="23.25" customHeight="1">
      <c r="A186" s="125">
        <v>29</v>
      </c>
      <c r="B186" s="22" t="s">
        <v>101</v>
      </c>
      <c r="C186" s="22" t="s">
        <v>1022</v>
      </c>
      <c r="D186" s="22" t="s">
        <v>1023</v>
      </c>
      <c r="E186" s="25">
        <v>40588</v>
      </c>
      <c r="F186" s="26">
        <f t="shared" ca="1" si="12"/>
        <v>8</v>
      </c>
      <c r="G186" s="16" t="s">
        <v>74</v>
      </c>
      <c r="H186" s="29" t="s">
        <v>373</v>
      </c>
      <c r="I186" s="27" t="s">
        <v>374</v>
      </c>
      <c r="J186" s="29" t="s">
        <v>69</v>
      </c>
      <c r="K186" s="22"/>
      <c r="L186" s="30">
        <v>0</v>
      </c>
      <c r="M186" s="30">
        <v>0</v>
      </c>
      <c r="N186" s="30" t="s">
        <v>48</v>
      </c>
      <c r="O186" s="30">
        <f t="shared" si="14"/>
        <v>0</v>
      </c>
      <c r="P186" s="30" t="s">
        <v>70</v>
      </c>
      <c r="Q186" s="31" t="s">
        <v>49</v>
      </c>
      <c r="R186" s="35">
        <v>1</v>
      </c>
      <c r="S186" s="33" t="s">
        <v>43</v>
      </c>
    </row>
    <row r="187" spans="1:19" ht="23.25" customHeight="1">
      <c r="A187" s="125">
        <v>30</v>
      </c>
      <c r="B187" s="19" t="s">
        <v>63</v>
      </c>
      <c r="C187" s="19" t="s">
        <v>1564</v>
      </c>
      <c r="D187" s="19" t="s">
        <v>1565</v>
      </c>
      <c r="E187" s="25">
        <v>42736</v>
      </c>
      <c r="F187" s="125">
        <f t="shared" ca="1" si="12"/>
        <v>2</v>
      </c>
      <c r="G187" s="19"/>
      <c r="H187" s="19"/>
      <c r="I187" s="126"/>
      <c r="J187" s="19"/>
      <c r="K187" s="19"/>
      <c r="L187" s="8"/>
      <c r="M187" s="30">
        <v>1</v>
      </c>
      <c r="N187" s="30" t="s">
        <v>48</v>
      </c>
      <c r="O187" s="8"/>
      <c r="P187" s="8"/>
      <c r="Q187" s="20"/>
      <c r="R187" s="8"/>
      <c r="S187" s="33" t="s">
        <v>43</v>
      </c>
    </row>
    <row r="188" spans="1:19" ht="23.25" customHeight="1">
      <c r="A188" s="125">
        <v>31</v>
      </c>
      <c r="B188" s="22" t="s">
        <v>1516</v>
      </c>
      <c r="C188" s="22" t="s">
        <v>317</v>
      </c>
      <c r="D188" s="22" t="s">
        <v>318</v>
      </c>
      <c r="E188" s="25">
        <v>41281</v>
      </c>
      <c r="F188" s="26">
        <f t="shared" ca="1" si="12"/>
        <v>6</v>
      </c>
      <c r="G188" s="16" t="s">
        <v>74</v>
      </c>
      <c r="H188" s="29" t="s">
        <v>144</v>
      </c>
      <c r="I188" s="27" t="s">
        <v>100</v>
      </c>
      <c r="J188" s="29" t="s">
        <v>69</v>
      </c>
      <c r="K188" s="22" t="s">
        <v>171</v>
      </c>
      <c r="L188" s="30">
        <v>0</v>
      </c>
      <c r="M188" s="30">
        <v>0</v>
      </c>
      <c r="N188" s="30" t="s">
        <v>48</v>
      </c>
      <c r="O188" s="30">
        <f t="shared" ref="O188:O194" si="15">SUM(K188:N188)</f>
        <v>0</v>
      </c>
      <c r="P188" s="30" t="s">
        <v>70</v>
      </c>
      <c r="Q188" s="31" t="s">
        <v>48</v>
      </c>
      <c r="R188" s="30">
        <v>2</v>
      </c>
      <c r="S188" s="33" t="s">
        <v>43</v>
      </c>
    </row>
    <row r="189" spans="1:19" ht="23.25" customHeight="1">
      <c r="A189" s="125">
        <v>32</v>
      </c>
      <c r="B189" s="22" t="s">
        <v>1516</v>
      </c>
      <c r="C189" s="22" t="s">
        <v>966</v>
      </c>
      <c r="D189" s="22" t="s">
        <v>967</v>
      </c>
      <c r="E189" s="25">
        <v>41869</v>
      </c>
      <c r="F189" s="26">
        <f t="shared" ca="1" si="12"/>
        <v>5</v>
      </c>
      <c r="G189" s="16" t="s">
        <v>74</v>
      </c>
      <c r="H189" s="29" t="s">
        <v>216</v>
      </c>
      <c r="I189" s="27" t="s">
        <v>374</v>
      </c>
      <c r="J189" s="29" t="s">
        <v>69</v>
      </c>
      <c r="K189" s="22" t="s">
        <v>171</v>
      </c>
      <c r="L189" s="30">
        <v>0</v>
      </c>
      <c r="M189" s="30">
        <v>0</v>
      </c>
      <c r="N189" s="30" t="s">
        <v>48</v>
      </c>
      <c r="O189" s="30">
        <f t="shared" si="15"/>
        <v>0</v>
      </c>
      <c r="P189" s="30" t="s">
        <v>70</v>
      </c>
      <c r="Q189" s="31" t="s">
        <v>70</v>
      </c>
      <c r="R189" s="30">
        <v>0</v>
      </c>
      <c r="S189" s="33" t="s">
        <v>43</v>
      </c>
    </row>
    <row r="190" spans="1:19" ht="23.25" customHeight="1">
      <c r="A190" s="125">
        <v>33</v>
      </c>
      <c r="B190" s="33" t="s">
        <v>1516</v>
      </c>
      <c r="C190" s="22" t="s">
        <v>554</v>
      </c>
      <c r="D190" s="22" t="s">
        <v>555</v>
      </c>
      <c r="E190" s="25">
        <v>42464</v>
      </c>
      <c r="F190" s="26">
        <f t="shared" ref="F190:F221" ca="1" si="16">(YEAR(NOW())-YEAR(E190))</f>
        <v>3</v>
      </c>
      <c r="G190" s="16" t="s">
        <v>74</v>
      </c>
      <c r="H190" s="23" t="s">
        <v>144</v>
      </c>
      <c r="I190" s="27" t="s">
        <v>556</v>
      </c>
      <c r="J190" s="29" t="s">
        <v>69</v>
      </c>
      <c r="K190" s="22"/>
      <c r="L190" s="30">
        <v>1</v>
      </c>
      <c r="M190" s="30">
        <v>1</v>
      </c>
      <c r="N190" s="30" t="s">
        <v>48</v>
      </c>
      <c r="O190" s="30">
        <f t="shared" si="15"/>
        <v>2</v>
      </c>
      <c r="P190" s="30" t="s">
        <v>48</v>
      </c>
      <c r="Q190" s="31" t="s">
        <v>48</v>
      </c>
      <c r="R190" s="30">
        <v>0</v>
      </c>
      <c r="S190" s="33" t="s">
        <v>43</v>
      </c>
    </row>
    <row r="191" spans="1:19" ht="23.25" customHeight="1">
      <c r="A191" s="125">
        <v>34</v>
      </c>
      <c r="B191" s="22" t="s">
        <v>71</v>
      </c>
      <c r="C191" s="22" t="s">
        <v>481</v>
      </c>
      <c r="D191" s="22" t="s">
        <v>482</v>
      </c>
      <c r="E191" s="25">
        <v>39722</v>
      </c>
      <c r="F191" s="26">
        <f t="shared" ca="1" si="16"/>
        <v>11</v>
      </c>
      <c r="G191" s="16" t="s">
        <v>74</v>
      </c>
      <c r="H191" s="29" t="s">
        <v>483</v>
      </c>
      <c r="I191" s="27" t="s">
        <v>132</v>
      </c>
      <c r="J191" s="29" t="s">
        <v>69</v>
      </c>
      <c r="K191" s="22" t="s">
        <v>171</v>
      </c>
      <c r="L191" s="30">
        <v>1</v>
      </c>
      <c r="M191" s="30">
        <v>1</v>
      </c>
      <c r="N191" s="30" t="s">
        <v>49</v>
      </c>
      <c r="O191" s="30">
        <f t="shared" si="15"/>
        <v>2</v>
      </c>
      <c r="P191" s="30" t="s">
        <v>49</v>
      </c>
      <c r="Q191" s="31" t="s">
        <v>49</v>
      </c>
      <c r="R191" s="30">
        <v>0</v>
      </c>
      <c r="S191" s="33" t="s">
        <v>43</v>
      </c>
    </row>
    <row r="192" spans="1:19" ht="23.25" customHeight="1">
      <c r="A192" s="125">
        <v>35</v>
      </c>
      <c r="B192" s="22" t="s">
        <v>63</v>
      </c>
      <c r="C192" s="22" t="s">
        <v>497</v>
      </c>
      <c r="D192" s="22" t="s">
        <v>498</v>
      </c>
      <c r="E192" s="25">
        <v>30098</v>
      </c>
      <c r="F192" s="26">
        <f t="shared" ca="1" si="16"/>
        <v>37</v>
      </c>
      <c r="G192" s="14" t="s">
        <v>66</v>
      </c>
      <c r="H192" s="29" t="s">
        <v>359</v>
      </c>
      <c r="I192" s="28" t="s">
        <v>132</v>
      </c>
      <c r="J192" s="23" t="s">
        <v>85</v>
      </c>
      <c r="K192" s="25"/>
      <c r="L192" s="30">
        <v>0</v>
      </c>
      <c r="M192" s="30">
        <v>0</v>
      </c>
      <c r="N192" s="30" t="s">
        <v>48</v>
      </c>
      <c r="O192" s="30">
        <f t="shared" si="15"/>
        <v>0</v>
      </c>
      <c r="P192" s="30" t="s">
        <v>70</v>
      </c>
      <c r="Q192" s="31" t="s">
        <v>49</v>
      </c>
      <c r="R192" s="30">
        <v>1</v>
      </c>
      <c r="S192" s="33" t="s">
        <v>43</v>
      </c>
    </row>
    <row r="193" spans="1:19" ht="23.25" customHeight="1">
      <c r="A193" s="125">
        <v>36</v>
      </c>
      <c r="B193" s="22" t="s">
        <v>71</v>
      </c>
      <c r="C193" s="22" t="s">
        <v>893</v>
      </c>
      <c r="D193" s="22" t="s">
        <v>894</v>
      </c>
      <c r="E193" s="25">
        <v>41067</v>
      </c>
      <c r="F193" s="26">
        <f t="shared" ca="1" si="16"/>
        <v>7</v>
      </c>
      <c r="G193" s="16" t="s">
        <v>74</v>
      </c>
      <c r="H193" s="29" t="s">
        <v>216</v>
      </c>
      <c r="I193" s="27" t="s">
        <v>534</v>
      </c>
      <c r="J193" s="29" t="s">
        <v>69</v>
      </c>
      <c r="K193" s="22"/>
      <c r="L193" s="30">
        <v>2</v>
      </c>
      <c r="M193" s="30">
        <v>2</v>
      </c>
      <c r="N193" s="30" t="s">
        <v>49</v>
      </c>
      <c r="O193" s="30">
        <f t="shared" si="15"/>
        <v>4</v>
      </c>
      <c r="P193" s="30" t="s">
        <v>49</v>
      </c>
      <c r="Q193" s="31" t="s">
        <v>49</v>
      </c>
      <c r="R193" s="30">
        <v>0</v>
      </c>
      <c r="S193" s="33" t="s">
        <v>43</v>
      </c>
    </row>
    <row r="194" spans="1:19" ht="23.25" customHeight="1">
      <c r="A194" s="125">
        <v>37</v>
      </c>
      <c r="B194" s="22" t="s">
        <v>1516</v>
      </c>
      <c r="C194" s="22" t="s">
        <v>375</v>
      </c>
      <c r="D194" s="22" t="s">
        <v>970</v>
      </c>
      <c r="E194" s="25">
        <v>41883</v>
      </c>
      <c r="F194" s="26">
        <f t="shared" ca="1" si="16"/>
        <v>5</v>
      </c>
      <c r="G194" s="16" t="s">
        <v>74</v>
      </c>
      <c r="H194" s="29" t="s">
        <v>807</v>
      </c>
      <c r="I194" s="27" t="s">
        <v>374</v>
      </c>
      <c r="J194" s="29" t="s">
        <v>69</v>
      </c>
      <c r="K194" s="22" t="s">
        <v>171</v>
      </c>
      <c r="L194" s="30">
        <v>0</v>
      </c>
      <c r="M194" s="30">
        <v>0</v>
      </c>
      <c r="N194" s="30" t="s">
        <v>48</v>
      </c>
      <c r="O194" s="30">
        <f t="shared" si="15"/>
        <v>0</v>
      </c>
      <c r="P194" s="30" t="s">
        <v>70</v>
      </c>
      <c r="Q194" s="31" t="s">
        <v>70</v>
      </c>
      <c r="R194" s="30">
        <v>0</v>
      </c>
      <c r="S194" s="33" t="s">
        <v>43</v>
      </c>
    </row>
    <row r="195" spans="1:19" ht="23.25" customHeight="1">
      <c r="A195" s="125">
        <v>38</v>
      </c>
      <c r="B195" s="19" t="s">
        <v>71</v>
      </c>
      <c r="C195" s="19" t="s">
        <v>1579</v>
      </c>
      <c r="D195" s="19" t="s">
        <v>1580</v>
      </c>
      <c r="E195" s="25">
        <v>42736</v>
      </c>
      <c r="F195" s="125">
        <f t="shared" ca="1" si="16"/>
        <v>2</v>
      </c>
      <c r="G195" s="19"/>
      <c r="H195" s="19"/>
      <c r="I195" s="126"/>
      <c r="J195" s="19"/>
      <c r="K195" s="19"/>
      <c r="L195" s="8"/>
      <c r="M195" s="30">
        <v>1</v>
      </c>
      <c r="N195" s="30" t="s">
        <v>48</v>
      </c>
      <c r="O195" s="8"/>
      <c r="P195" s="8"/>
      <c r="Q195" s="20"/>
      <c r="R195" s="8"/>
      <c r="S195" s="33" t="s">
        <v>43</v>
      </c>
    </row>
    <row r="196" spans="1:19" ht="23.25" customHeight="1">
      <c r="A196" s="125">
        <v>39</v>
      </c>
      <c r="B196" s="22" t="s">
        <v>1516</v>
      </c>
      <c r="C196" s="22" t="s">
        <v>569</v>
      </c>
      <c r="D196" s="22" t="s">
        <v>570</v>
      </c>
      <c r="E196" s="25">
        <v>41730</v>
      </c>
      <c r="F196" s="26">
        <f t="shared" ca="1" si="16"/>
        <v>5</v>
      </c>
      <c r="G196" s="16" t="s">
        <v>74</v>
      </c>
      <c r="H196" s="29" t="s">
        <v>144</v>
      </c>
      <c r="I196" s="27" t="s">
        <v>131</v>
      </c>
      <c r="J196" s="29" t="s">
        <v>69</v>
      </c>
      <c r="K196" s="22"/>
      <c r="L196" s="30">
        <v>1</v>
      </c>
      <c r="M196" s="30">
        <v>2</v>
      </c>
      <c r="N196" s="30" t="s">
        <v>48</v>
      </c>
      <c r="O196" s="30">
        <f t="shared" ref="O196:O213" si="17">SUM(K196:N196)</f>
        <v>3</v>
      </c>
      <c r="P196" s="30" t="s">
        <v>48</v>
      </c>
      <c r="Q196" s="31" t="s">
        <v>48</v>
      </c>
      <c r="R196" s="30">
        <v>0</v>
      </c>
      <c r="S196" s="33" t="s">
        <v>43</v>
      </c>
    </row>
    <row r="197" spans="1:19" ht="23.25" customHeight="1">
      <c r="A197" s="125">
        <v>40</v>
      </c>
      <c r="B197" s="22" t="s">
        <v>1516</v>
      </c>
      <c r="C197" s="22" t="s">
        <v>575</v>
      </c>
      <c r="D197" s="22" t="s">
        <v>576</v>
      </c>
      <c r="E197" s="25">
        <v>41425</v>
      </c>
      <c r="F197" s="26">
        <f t="shared" ca="1" si="16"/>
        <v>6</v>
      </c>
      <c r="G197" s="16" t="s">
        <v>74</v>
      </c>
      <c r="H197" s="23" t="s">
        <v>483</v>
      </c>
      <c r="I197" s="27" t="s">
        <v>132</v>
      </c>
      <c r="J197" s="29" t="s">
        <v>69</v>
      </c>
      <c r="K197" s="22" t="s">
        <v>171</v>
      </c>
      <c r="L197" s="30">
        <v>1</v>
      </c>
      <c r="M197" s="30">
        <v>1</v>
      </c>
      <c r="N197" s="30" t="s">
        <v>48</v>
      </c>
      <c r="O197" s="30">
        <f t="shared" si="17"/>
        <v>2</v>
      </c>
      <c r="P197" s="30" t="s">
        <v>49</v>
      </c>
      <c r="Q197" s="31" t="s">
        <v>48</v>
      </c>
      <c r="R197" s="30">
        <v>0</v>
      </c>
      <c r="S197" s="33" t="s">
        <v>43</v>
      </c>
    </row>
    <row r="198" spans="1:19" ht="23.25" customHeight="1">
      <c r="A198" s="125">
        <v>41</v>
      </c>
      <c r="B198" s="23" t="s">
        <v>510</v>
      </c>
      <c r="C198" s="22" t="s">
        <v>511</v>
      </c>
      <c r="D198" s="22" t="s">
        <v>512</v>
      </c>
      <c r="E198" s="25">
        <v>31055</v>
      </c>
      <c r="F198" s="26">
        <f t="shared" ca="1" si="16"/>
        <v>34</v>
      </c>
      <c r="G198" s="14" t="s">
        <v>74</v>
      </c>
      <c r="H198" s="29" t="s">
        <v>119</v>
      </c>
      <c r="I198" s="28" t="s">
        <v>333</v>
      </c>
      <c r="J198" s="23" t="s">
        <v>85</v>
      </c>
      <c r="K198" s="25"/>
      <c r="L198" s="30">
        <v>0</v>
      </c>
      <c r="M198" s="30">
        <v>0</v>
      </c>
      <c r="N198" s="30" t="s">
        <v>48</v>
      </c>
      <c r="O198" s="30">
        <f t="shared" si="17"/>
        <v>0</v>
      </c>
      <c r="P198" s="30" t="s">
        <v>70</v>
      </c>
      <c r="Q198" s="31" t="s">
        <v>49</v>
      </c>
      <c r="R198" s="30">
        <v>1</v>
      </c>
      <c r="S198" s="33" t="s">
        <v>43</v>
      </c>
    </row>
    <row r="199" spans="1:19" ht="23.25" customHeight="1">
      <c r="A199" s="125">
        <v>42</v>
      </c>
      <c r="B199" s="23" t="s">
        <v>71</v>
      </c>
      <c r="C199" s="23" t="s">
        <v>126</v>
      </c>
      <c r="D199" s="23" t="s">
        <v>127</v>
      </c>
      <c r="E199" s="25">
        <v>41866</v>
      </c>
      <c r="F199" s="26">
        <f t="shared" ca="1" si="16"/>
        <v>5</v>
      </c>
      <c r="G199" s="32" t="s">
        <v>74</v>
      </c>
      <c r="H199" s="23" t="s">
        <v>128</v>
      </c>
      <c r="I199" s="28" t="s">
        <v>100</v>
      </c>
      <c r="J199" s="33" t="s">
        <v>105</v>
      </c>
      <c r="K199" s="26"/>
      <c r="L199" s="30">
        <v>5</v>
      </c>
      <c r="M199" s="30">
        <v>5</v>
      </c>
      <c r="N199" s="30" t="s">
        <v>48</v>
      </c>
      <c r="O199" s="30">
        <f t="shared" si="17"/>
        <v>10</v>
      </c>
      <c r="P199" s="30" t="s">
        <v>48</v>
      </c>
      <c r="Q199" s="31" t="s">
        <v>48</v>
      </c>
      <c r="R199" s="30">
        <v>0</v>
      </c>
      <c r="S199" s="33" t="s">
        <v>43</v>
      </c>
    </row>
    <row r="200" spans="1:19" ht="23.25" customHeight="1">
      <c r="A200" s="125">
        <v>43</v>
      </c>
      <c r="B200" s="22" t="s">
        <v>63</v>
      </c>
      <c r="C200" s="22" t="s">
        <v>204</v>
      </c>
      <c r="D200" s="22" t="s">
        <v>205</v>
      </c>
      <c r="E200" s="25">
        <v>41730</v>
      </c>
      <c r="F200" s="26">
        <f t="shared" ca="1" si="16"/>
        <v>5</v>
      </c>
      <c r="G200" s="16" t="s">
        <v>66</v>
      </c>
      <c r="H200" s="29" t="s">
        <v>67</v>
      </c>
      <c r="I200" s="27" t="s">
        <v>132</v>
      </c>
      <c r="J200" s="29" t="s">
        <v>69</v>
      </c>
      <c r="K200" s="22"/>
      <c r="L200" s="30">
        <v>3</v>
      </c>
      <c r="M200" s="30">
        <v>3</v>
      </c>
      <c r="N200" s="30" t="s">
        <v>48</v>
      </c>
      <c r="O200" s="30">
        <f t="shared" si="17"/>
        <v>6</v>
      </c>
      <c r="P200" s="30" t="s">
        <v>48</v>
      </c>
      <c r="Q200" s="31" t="s">
        <v>48</v>
      </c>
      <c r="R200" s="30">
        <v>0</v>
      </c>
      <c r="S200" s="33" t="s">
        <v>43</v>
      </c>
    </row>
    <row r="201" spans="1:19" ht="23.25" customHeight="1">
      <c r="A201" s="125">
        <v>44</v>
      </c>
      <c r="B201" s="22" t="s">
        <v>1516</v>
      </c>
      <c r="C201" s="22" t="s">
        <v>577</v>
      </c>
      <c r="D201" s="22" t="s">
        <v>578</v>
      </c>
      <c r="E201" s="25">
        <v>41730</v>
      </c>
      <c r="F201" s="26">
        <f t="shared" ca="1" si="16"/>
        <v>5</v>
      </c>
      <c r="G201" s="16" t="s">
        <v>74</v>
      </c>
      <c r="H201" s="29" t="s">
        <v>530</v>
      </c>
      <c r="I201" s="27" t="s">
        <v>132</v>
      </c>
      <c r="J201" s="29" t="s">
        <v>69</v>
      </c>
      <c r="K201" s="22"/>
      <c r="L201" s="30">
        <v>1</v>
      </c>
      <c r="M201" s="30">
        <v>1</v>
      </c>
      <c r="N201" s="30" t="s">
        <v>48</v>
      </c>
      <c r="O201" s="30">
        <f t="shared" si="17"/>
        <v>2</v>
      </c>
      <c r="P201" s="30" t="s">
        <v>48</v>
      </c>
      <c r="Q201" s="31" t="s">
        <v>48</v>
      </c>
      <c r="R201" s="30">
        <v>0</v>
      </c>
      <c r="S201" s="33" t="s">
        <v>43</v>
      </c>
    </row>
    <row r="202" spans="1:19" ht="23.25" customHeight="1">
      <c r="A202" s="125">
        <v>45</v>
      </c>
      <c r="B202" s="22" t="s">
        <v>63</v>
      </c>
      <c r="C202" s="22" t="s">
        <v>517</v>
      </c>
      <c r="D202" s="22" t="s">
        <v>518</v>
      </c>
      <c r="E202" s="25">
        <v>36130</v>
      </c>
      <c r="F202" s="26">
        <f t="shared" ca="1" si="16"/>
        <v>21</v>
      </c>
      <c r="G202" s="14" t="s">
        <v>66</v>
      </c>
      <c r="H202" s="29" t="s">
        <v>67</v>
      </c>
      <c r="I202" s="28" t="s">
        <v>333</v>
      </c>
      <c r="J202" s="23" t="s">
        <v>85</v>
      </c>
      <c r="K202" s="25"/>
      <c r="L202" s="30">
        <v>5</v>
      </c>
      <c r="M202" s="30">
        <v>5</v>
      </c>
      <c r="N202" s="30" t="s">
        <v>50</v>
      </c>
      <c r="O202" s="30">
        <f t="shared" si="17"/>
        <v>10</v>
      </c>
      <c r="P202" s="30" t="s">
        <v>50</v>
      </c>
      <c r="Q202" s="31" t="s">
        <v>50</v>
      </c>
      <c r="R202" s="30">
        <v>0</v>
      </c>
      <c r="S202" s="33" t="s">
        <v>43</v>
      </c>
    </row>
    <row r="203" spans="1:19" ht="23.25" customHeight="1">
      <c r="A203" s="125">
        <v>46</v>
      </c>
      <c r="B203" s="23" t="s">
        <v>71</v>
      </c>
      <c r="C203" s="23" t="s">
        <v>319</v>
      </c>
      <c r="D203" s="23" t="s">
        <v>320</v>
      </c>
      <c r="E203" s="25">
        <v>42444</v>
      </c>
      <c r="F203" s="26">
        <f t="shared" ca="1" si="16"/>
        <v>3</v>
      </c>
      <c r="G203" s="32" t="s">
        <v>74</v>
      </c>
      <c r="H203" s="23" t="s">
        <v>321</v>
      </c>
      <c r="I203" s="28" t="s">
        <v>322</v>
      </c>
      <c r="J203" s="33" t="s">
        <v>105</v>
      </c>
      <c r="K203" s="26"/>
      <c r="L203" s="30">
        <v>2</v>
      </c>
      <c r="M203" s="30">
        <v>3</v>
      </c>
      <c r="N203" s="30" t="s">
        <v>48</v>
      </c>
      <c r="O203" s="30">
        <f t="shared" si="17"/>
        <v>5</v>
      </c>
      <c r="P203" s="30" t="s">
        <v>48</v>
      </c>
      <c r="Q203" s="31" t="s">
        <v>48</v>
      </c>
      <c r="R203" s="30">
        <v>0</v>
      </c>
      <c r="S203" s="33" t="s">
        <v>43</v>
      </c>
    </row>
    <row r="204" spans="1:19" ht="23.25" customHeight="1">
      <c r="A204" s="125">
        <v>47</v>
      </c>
      <c r="B204" s="22" t="s">
        <v>1516</v>
      </c>
      <c r="C204" s="22" t="s">
        <v>904</v>
      </c>
      <c r="D204" s="22" t="s">
        <v>905</v>
      </c>
      <c r="E204" s="25">
        <v>41244</v>
      </c>
      <c r="F204" s="26">
        <f t="shared" ca="1" si="16"/>
        <v>7</v>
      </c>
      <c r="G204" s="16" t="s">
        <v>74</v>
      </c>
      <c r="H204" s="29" t="s">
        <v>216</v>
      </c>
      <c r="I204" s="27" t="s">
        <v>322</v>
      </c>
      <c r="J204" s="29" t="s">
        <v>69</v>
      </c>
      <c r="K204" s="22" t="s">
        <v>171</v>
      </c>
      <c r="L204" s="30">
        <v>2</v>
      </c>
      <c r="M204" s="30">
        <v>2</v>
      </c>
      <c r="N204" s="30" t="s">
        <v>49</v>
      </c>
      <c r="O204" s="30">
        <f t="shared" si="17"/>
        <v>4</v>
      </c>
      <c r="P204" s="30" t="s">
        <v>49</v>
      </c>
      <c r="Q204" s="31" t="s">
        <v>49</v>
      </c>
      <c r="R204" s="30">
        <v>0</v>
      </c>
      <c r="S204" s="33" t="s">
        <v>43</v>
      </c>
    </row>
    <row r="205" spans="1:19" ht="23.25" customHeight="1">
      <c r="A205" s="125">
        <v>48</v>
      </c>
      <c r="B205" s="23" t="s">
        <v>93</v>
      </c>
      <c r="C205" s="22" t="s">
        <v>97</v>
      </c>
      <c r="D205" s="22" t="s">
        <v>98</v>
      </c>
      <c r="E205" s="25">
        <v>39479</v>
      </c>
      <c r="F205" s="26">
        <f t="shared" ca="1" si="16"/>
        <v>11</v>
      </c>
      <c r="G205" s="16" t="s">
        <v>66</v>
      </c>
      <c r="H205" s="29" t="s">
        <v>99</v>
      </c>
      <c r="I205" s="27" t="s">
        <v>100</v>
      </c>
      <c r="J205" s="29" t="s">
        <v>69</v>
      </c>
      <c r="K205" s="22"/>
      <c r="L205" s="30">
        <v>5</v>
      </c>
      <c r="M205" s="30">
        <v>5</v>
      </c>
      <c r="N205" s="30" t="s">
        <v>49</v>
      </c>
      <c r="O205" s="30">
        <f t="shared" si="17"/>
        <v>10</v>
      </c>
      <c r="P205" s="30" t="s">
        <v>50</v>
      </c>
      <c r="Q205" s="31" t="s">
        <v>49</v>
      </c>
      <c r="R205" s="30">
        <v>1</v>
      </c>
      <c r="S205" s="33" t="s">
        <v>43</v>
      </c>
    </row>
    <row r="206" spans="1:19" ht="23.25" customHeight="1">
      <c r="A206" s="125">
        <v>49</v>
      </c>
      <c r="B206" s="22" t="s">
        <v>63</v>
      </c>
      <c r="C206" s="22" t="s">
        <v>691</v>
      </c>
      <c r="D206" s="22" t="s">
        <v>692</v>
      </c>
      <c r="E206" s="25">
        <v>40690</v>
      </c>
      <c r="F206" s="26">
        <f t="shared" ca="1" si="16"/>
        <v>8</v>
      </c>
      <c r="G206" s="16" t="s">
        <v>66</v>
      </c>
      <c r="H206" s="29" t="s">
        <v>693</v>
      </c>
      <c r="I206" s="27" t="s">
        <v>593</v>
      </c>
      <c r="J206" s="29" t="s">
        <v>69</v>
      </c>
      <c r="K206" s="22"/>
      <c r="L206" s="30">
        <v>0</v>
      </c>
      <c r="M206" s="30">
        <v>0</v>
      </c>
      <c r="N206" s="30" t="s">
        <v>48</v>
      </c>
      <c r="O206" s="30">
        <f t="shared" si="17"/>
        <v>0</v>
      </c>
      <c r="P206" s="30" t="s">
        <v>70</v>
      </c>
      <c r="Q206" s="31" t="s">
        <v>70</v>
      </c>
      <c r="R206" s="30">
        <v>0</v>
      </c>
      <c r="S206" s="33" t="s">
        <v>43</v>
      </c>
    </row>
    <row r="207" spans="1:19" ht="23.25" customHeight="1">
      <c r="A207" s="125">
        <v>50</v>
      </c>
      <c r="B207" s="22" t="s">
        <v>71</v>
      </c>
      <c r="C207" s="22" t="s">
        <v>979</v>
      </c>
      <c r="D207" s="22" t="s">
        <v>980</v>
      </c>
      <c r="E207" s="25">
        <v>42590</v>
      </c>
      <c r="F207" s="26">
        <f t="shared" ca="1" si="16"/>
        <v>3</v>
      </c>
      <c r="G207" s="16" t="s">
        <v>74</v>
      </c>
      <c r="H207" s="29" t="s">
        <v>137</v>
      </c>
      <c r="I207" s="28" t="s">
        <v>680</v>
      </c>
      <c r="J207" s="29" t="s">
        <v>69</v>
      </c>
      <c r="K207" s="22"/>
      <c r="L207" s="30">
        <v>0</v>
      </c>
      <c r="M207" s="30">
        <v>0</v>
      </c>
      <c r="N207" s="30" t="s">
        <v>48</v>
      </c>
      <c r="O207" s="30">
        <f t="shared" si="17"/>
        <v>0</v>
      </c>
      <c r="P207" s="30" t="s">
        <v>70</v>
      </c>
      <c r="Q207" s="31" t="s">
        <v>70</v>
      </c>
      <c r="R207" s="35"/>
      <c r="S207" s="33" t="s">
        <v>43</v>
      </c>
    </row>
    <row r="208" spans="1:19" ht="23.25" customHeight="1">
      <c r="A208" s="125">
        <v>51</v>
      </c>
      <c r="B208" s="23" t="s">
        <v>71</v>
      </c>
      <c r="C208" s="22" t="s">
        <v>531</v>
      </c>
      <c r="D208" s="22" t="s">
        <v>532</v>
      </c>
      <c r="E208" s="25">
        <v>29738</v>
      </c>
      <c r="F208" s="26">
        <f t="shared" ca="1" si="16"/>
        <v>38</v>
      </c>
      <c r="G208" s="14" t="s">
        <v>495</v>
      </c>
      <c r="H208" s="29" t="s">
        <v>533</v>
      </c>
      <c r="I208" s="28" t="s">
        <v>534</v>
      </c>
      <c r="J208" s="23" t="s">
        <v>85</v>
      </c>
      <c r="K208" s="25"/>
      <c r="L208" s="30">
        <v>0</v>
      </c>
      <c r="M208" s="30">
        <v>0</v>
      </c>
      <c r="N208" s="30" t="s">
        <v>48</v>
      </c>
      <c r="O208" s="30">
        <f t="shared" si="17"/>
        <v>0</v>
      </c>
      <c r="P208" s="30" t="s">
        <v>70</v>
      </c>
      <c r="Q208" s="31" t="s">
        <v>70</v>
      </c>
      <c r="R208" s="30"/>
      <c r="S208" s="33" t="s">
        <v>43</v>
      </c>
    </row>
    <row r="209" spans="1:19" ht="23.25" customHeight="1">
      <c r="A209" s="125">
        <v>52</v>
      </c>
      <c r="B209" s="22" t="s">
        <v>71</v>
      </c>
      <c r="C209" s="22" t="s">
        <v>908</v>
      </c>
      <c r="D209" s="22" t="s">
        <v>909</v>
      </c>
      <c r="E209" s="25">
        <v>41244</v>
      </c>
      <c r="F209" s="26">
        <f t="shared" ca="1" si="16"/>
        <v>7</v>
      </c>
      <c r="G209" s="16" t="s">
        <v>74</v>
      </c>
      <c r="H209" s="29" t="s">
        <v>216</v>
      </c>
      <c r="I209" s="27" t="s">
        <v>322</v>
      </c>
      <c r="J209" s="29" t="s">
        <v>69</v>
      </c>
      <c r="K209" s="22"/>
      <c r="L209" s="30">
        <v>2</v>
      </c>
      <c r="M209" s="30">
        <v>2</v>
      </c>
      <c r="N209" s="30" t="s">
        <v>49</v>
      </c>
      <c r="O209" s="30">
        <f t="shared" si="17"/>
        <v>4</v>
      </c>
      <c r="P209" s="30" t="s">
        <v>49</v>
      </c>
      <c r="Q209" s="31" t="s">
        <v>49</v>
      </c>
      <c r="R209" s="30">
        <v>0</v>
      </c>
      <c r="S209" s="33" t="s">
        <v>43</v>
      </c>
    </row>
    <row r="210" spans="1:19" ht="23.25" customHeight="1">
      <c r="A210" s="125">
        <v>53</v>
      </c>
      <c r="B210" s="23" t="s">
        <v>71</v>
      </c>
      <c r="C210" s="23" t="s">
        <v>985</v>
      </c>
      <c r="D210" s="23" t="s">
        <v>986</v>
      </c>
      <c r="E210" s="25">
        <v>41430</v>
      </c>
      <c r="F210" s="26">
        <f t="shared" ca="1" si="16"/>
        <v>6</v>
      </c>
      <c r="G210" s="32" t="s">
        <v>74</v>
      </c>
      <c r="H210" s="23" t="s">
        <v>987</v>
      </c>
      <c r="I210" s="28" t="s">
        <v>988</v>
      </c>
      <c r="J210" s="33" t="s">
        <v>105</v>
      </c>
      <c r="K210" s="26"/>
      <c r="L210" s="30">
        <v>0</v>
      </c>
      <c r="M210" s="30">
        <v>0</v>
      </c>
      <c r="N210" s="30" t="s">
        <v>48</v>
      </c>
      <c r="O210" s="30">
        <f t="shared" si="17"/>
        <v>0</v>
      </c>
      <c r="P210" s="30" t="s">
        <v>70</v>
      </c>
      <c r="Q210" s="31" t="s">
        <v>70</v>
      </c>
      <c r="R210" s="30">
        <v>0</v>
      </c>
      <c r="S210" s="33" t="s">
        <v>43</v>
      </c>
    </row>
    <row r="211" spans="1:19" ht="23.25" customHeight="1">
      <c r="A211" s="125">
        <v>54</v>
      </c>
      <c r="B211" s="33" t="s">
        <v>1516</v>
      </c>
      <c r="C211" s="22" t="s">
        <v>328</v>
      </c>
      <c r="D211" s="22" t="s">
        <v>329</v>
      </c>
      <c r="E211" s="25">
        <v>42590</v>
      </c>
      <c r="F211" s="26">
        <f t="shared" ca="1" si="16"/>
        <v>3</v>
      </c>
      <c r="G211" s="16" t="s">
        <v>74</v>
      </c>
      <c r="H211" s="29" t="s">
        <v>216</v>
      </c>
      <c r="I211" s="27" t="s">
        <v>330</v>
      </c>
      <c r="J211" s="29" t="s">
        <v>69</v>
      </c>
      <c r="K211" s="22"/>
      <c r="L211" s="30">
        <v>1</v>
      </c>
      <c r="M211" s="30">
        <v>1</v>
      </c>
      <c r="N211" s="30" t="s">
        <v>48</v>
      </c>
      <c r="O211" s="30">
        <f t="shared" si="17"/>
        <v>2</v>
      </c>
      <c r="P211" s="30" t="s">
        <v>48</v>
      </c>
      <c r="Q211" s="31" t="s">
        <v>48</v>
      </c>
      <c r="R211" s="30">
        <v>1</v>
      </c>
      <c r="S211" s="33" t="s">
        <v>43</v>
      </c>
    </row>
    <row r="212" spans="1:19" ht="23.25" customHeight="1">
      <c r="A212" s="125">
        <v>55</v>
      </c>
      <c r="B212" s="22" t="s">
        <v>1516</v>
      </c>
      <c r="C212" s="22" t="s">
        <v>989</v>
      </c>
      <c r="D212" s="22" t="s">
        <v>990</v>
      </c>
      <c r="E212" s="25">
        <v>41333</v>
      </c>
      <c r="F212" s="26">
        <f t="shared" ca="1" si="16"/>
        <v>6</v>
      </c>
      <c r="G212" s="16" t="s">
        <v>74</v>
      </c>
      <c r="H212" s="29" t="s">
        <v>807</v>
      </c>
      <c r="I212" s="27" t="s">
        <v>546</v>
      </c>
      <c r="J212" s="29" t="s">
        <v>69</v>
      </c>
      <c r="K212" s="22" t="s">
        <v>171</v>
      </c>
      <c r="L212" s="30">
        <v>0</v>
      </c>
      <c r="M212" s="30">
        <v>0</v>
      </c>
      <c r="N212" s="30" t="s">
        <v>48</v>
      </c>
      <c r="O212" s="30">
        <f t="shared" si="17"/>
        <v>0</v>
      </c>
      <c r="P212" s="30" t="s">
        <v>70</v>
      </c>
      <c r="Q212" s="31" t="s">
        <v>70</v>
      </c>
      <c r="R212" s="16"/>
      <c r="S212" s="33" t="s">
        <v>43</v>
      </c>
    </row>
    <row r="213" spans="1:19" ht="23.25" customHeight="1">
      <c r="A213" s="125">
        <v>56</v>
      </c>
      <c r="B213" s="22" t="s">
        <v>71</v>
      </c>
      <c r="C213" s="22" t="s">
        <v>331</v>
      </c>
      <c r="D213" s="22" t="s">
        <v>332</v>
      </c>
      <c r="E213" s="25">
        <v>42464</v>
      </c>
      <c r="F213" s="26">
        <f t="shared" ca="1" si="16"/>
        <v>3</v>
      </c>
      <c r="G213" s="16" t="s">
        <v>74</v>
      </c>
      <c r="H213" s="23" t="s">
        <v>104</v>
      </c>
      <c r="I213" s="27" t="s">
        <v>333</v>
      </c>
      <c r="J213" s="29" t="s">
        <v>69</v>
      </c>
      <c r="K213" s="22"/>
      <c r="L213" s="30">
        <v>2</v>
      </c>
      <c r="M213" s="30">
        <v>2</v>
      </c>
      <c r="N213" s="30" t="s">
        <v>48</v>
      </c>
      <c r="O213" s="30">
        <f t="shared" si="17"/>
        <v>4</v>
      </c>
      <c r="P213" s="30" t="s">
        <v>48</v>
      </c>
      <c r="Q213" s="31" t="s">
        <v>48</v>
      </c>
      <c r="R213" s="30">
        <v>0</v>
      </c>
      <c r="S213" s="33" t="s">
        <v>43</v>
      </c>
    </row>
    <row r="214" spans="1:19" ht="23.25" customHeight="1">
      <c r="A214" s="125">
        <v>57</v>
      </c>
      <c r="B214" s="19" t="s">
        <v>1516</v>
      </c>
      <c r="C214" s="19" t="s">
        <v>1570</v>
      </c>
      <c r="D214" s="19" t="s">
        <v>1571</v>
      </c>
      <c r="E214" s="25">
        <v>42736</v>
      </c>
      <c r="F214" s="125">
        <f t="shared" ca="1" si="16"/>
        <v>2</v>
      </c>
      <c r="G214" s="19"/>
      <c r="H214" s="19"/>
      <c r="I214" s="126"/>
      <c r="J214" s="19"/>
      <c r="K214" s="19"/>
      <c r="L214" s="8"/>
      <c r="M214" s="30">
        <v>0</v>
      </c>
      <c r="N214" s="30" t="s">
        <v>48</v>
      </c>
      <c r="O214" s="8"/>
      <c r="P214" s="8"/>
      <c r="Q214" s="20"/>
      <c r="R214" s="8"/>
      <c r="S214" s="33" t="s">
        <v>43</v>
      </c>
    </row>
    <row r="215" spans="1:19" ht="23.25" customHeight="1">
      <c r="A215" s="125">
        <v>58</v>
      </c>
      <c r="B215" s="22" t="s">
        <v>71</v>
      </c>
      <c r="C215" s="22" t="s">
        <v>579</v>
      </c>
      <c r="D215" s="22" t="s">
        <v>580</v>
      </c>
      <c r="E215" s="25">
        <v>41281</v>
      </c>
      <c r="F215" s="26">
        <f t="shared" ca="1" si="16"/>
        <v>6</v>
      </c>
      <c r="G215" s="16" t="s">
        <v>74</v>
      </c>
      <c r="H215" s="29" t="s">
        <v>483</v>
      </c>
      <c r="I215" s="27" t="s">
        <v>132</v>
      </c>
      <c r="J215" s="29" t="s">
        <v>69</v>
      </c>
      <c r="K215" s="22"/>
      <c r="L215" s="30">
        <v>1</v>
      </c>
      <c r="M215" s="30">
        <v>1</v>
      </c>
      <c r="N215" s="30" t="s">
        <v>48</v>
      </c>
      <c r="O215" s="30">
        <f>SUM(K215:N215)</f>
        <v>2</v>
      </c>
      <c r="P215" s="30" t="s">
        <v>49</v>
      </c>
      <c r="Q215" s="31" t="s">
        <v>48</v>
      </c>
      <c r="R215" s="30">
        <v>0</v>
      </c>
      <c r="S215" s="33" t="s">
        <v>43</v>
      </c>
    </row>
    <row r="216" spans="1:19" ht="23.25" customHeight="1">
      <c r="A216" s="125">
        <v>59</v>
      </c>
      <c r="B216" s="23" t="s">
        <v>93</v>
      </c>
      <c r="C216" s="34" t="s">
        <v>208</v>
      </c>
      <c r="D216" s="34" t="s">
        <v>209</v>
      </c>
      <c r="E216" s="25">
        <v>41913</v>
      </c>
      <c r="F216" s="26">
        <f t="shared" ca="1" si="16"/>
        <v>5</v>
      </c>
      <c r="G216" s="32" t="s">
        <v>66</v>
      </c>
      <c r="H216" s="29" t="s">
        <v>210</v>
      </c>
      <c r="I216" s="28" t="s">
        <v>100</v>
      </c>
      <c r="J216" s="33" t="s">
        <v>211</v>
      </c>
      <c r="K216" s="26"/>
      <c r="L216" s="30">
        <v>3</v>
      </c>
      <c r="M216" s="30">
        <v>3</v>
      </c>
      <c r="N216" s="30" t="s">
        <v>48</v>
      </c>
      <c r="O216" s="30">
        <f>SUM(K216:N216)</f>
        <v>6</v>
      </c>
      <c r="P216" s="30" t="s">
        <v>48</v>
      </c>
      <c r="Q216" s="31" t="s">
        <v>48</v>
      </c>
      <c r="R216" s="30">
        <v>0</v>
      </c>
      <c r="S216" s="33" t="s">
        <v>43</v>
      </c>
    </row>
    <row r="217" spans="1:19" ht="23.25" customHeight="1">
      <c r="A217" s="125">
        <v>60</v>
      </c>
      <c r="B217" s="22" t="s">
        <v>63</v>
      </c>
      <c r="C217" s="22" t="s">
        <v>484</v>
      </c>
      <c r="D217" s="22" t="s">
        <v>485</v>
      </c>
      <c r="E217" s="25">
        <v>39155</v>
      </c>
      <c r="F217" s="26">
        <f t="shared" ca="1" si="16"/>
        <v>12</v>
      </c>
      <c r="G217" s="16" t="s">
        <v>66</v>
      </c>
      <c r="H217" s="29" t="s">
        <v>486</v>
      </c>
      <c r="I217" s="27" t="s">
        <v>374</v>
      </c>
      <c r="J217" s="29" t="s">
        <v>69</v>
      </c>
      <c r="K217" s="22"/>
      <c r="L217" s="30">
        <v>1</v>
      </c>
      <c r="M217" s="30">
        <v>1</v>
      </c>
      <c r="N217" s="30" t="s">
        <v>49</v>
      </c>
      <c r="O217" s="30">
        <f>SUM(K217:N217)</f>
        <v>2</v>
      </c>
      <c r="P217" s="30" t="s">
        <v>49</v>
      </c>
      <c r="Q217" s="31" t="s">
        <v>49</v>
      </c>
      <c r="R217" s="30">
        <v>0</v>
      </c>
      <c r="S217" s="33" t="s">
        <v>43</v>
      </c>
    </row>
    <row r="218" spans="1:19" ht="23.25" customHeight="1">
      <c r="A218" s="125">
        <v>61</v>
      </c>
      <c r="B218" s="22" t="s">
        <v>1516</v>
      </c>
      <c r="C218" s="22" t="s">
        <v>997</v>
      </c>
      <c r="D218" s="22" t="s">
        <v>998</v>
      </c>
      <c r="E218" s="25">
        <v>41281</v>
      </c>
      <c r="F218" s="26">
        <f t="shared" ca="1" si="16"/>
        <v>6</v>
      </c>
      <c r="G218" s="16" t="s">
        <v>74</v>
      </c>
      <c r="H218" s="29" t="s">
        <v>216</v>
      </c>
      <c r="I218" s="27" t="s">
        <v>330</v>
      </c>
      <c r="J218" s="29" t="s">
        <v>69</v>
      </c>
      <c r="K218" s="22"/>
      <c r="L218" s="30">
        <v>0</v>
      </c>
      <c r="M218" s="30">
        <v>0</v>
      </c>
      <c r="N218" s="30" t="s">
        <v>48</v>
      </c>
      <c r="O218" s="30">
        <f>SUM(K218:N218)</f>
        <v>0</v>
      </c>
      <c r="P218" s="30" t="s">
        <v>70</v>
      </c>
      <c r="Q218" s="31" t="s">
        <v>70</v>
      </c>
      <c r="R218" s="30">
        <v>0</v>
      </c>
      <c r="S218" s="33" t="s">
        <v>43</v>
      </c>
    </row>
    <row r="219" spans="1:19" ht="23.25" customHeight="1">
      <c r="A219" s="125">
        <v>62</v>
      </c>
      <c r="B219" s="19" t="s">
        <v>1516</v>
      </c>
      <c r="C219" s="19" t="s">
        <v>1577</v>
      </c>
      <c r="D219" s="19" t="s">
        <v>1578</v>
      </c>
      <c r="E219" s="25">
        <v>42736</v>
      </c>
      <c r="F219" s="125">
        <f t="shared" ca="1" si="16"/>
        <v>2</v>
      </c>
      <c r="G219" s="19"/>
      <c r="H219" s="19"/>
      <c r="I219" s="126"/>
      <c r="J219" s="19"/>
      <c r="K219" s="19"/>
      <c r="L219" s="8"/>
      <c r="M219" s="30">
        <v>0</v>
      </c>
      <c r="N219" s="30" t="s">
        <v>48</v>
      </c>
      <c r="O219" s="8"/>
      <c r="P219" s="8"/>
      <c r="Q219" s="20"/>
      <c r="R219" s="8"/>
      <c r="S219" s="33" t="s">
        <v>43</v>
      </c>
    </row>
    <row r="220" spans="1:19" ht="23.25" customHeight="1">
      <c r="A220" s="125">
        <v>63</v>
      </c>
      <c r="B220" s="23" t="s">
        <v>116</v>
      </c>
      <c r="C220" s="22" t="s">
        <v>557</v>
      </c>
      <c r="D220" s="22" t="s">
        <v>558</v>
      </c>
      <c r="E220" s="25">
        <v>29357</v>
      </c>
      <c r="F220" s="26">
        <f t="shared" ca="1" si="16"/>
        <v>39</v>
      </c>
      <c r="G220" s="14" t="s">
        <v>74</v>
      </c>
      <c r="H220" s="29" t="s">
        <v>559</v>
      </c>
      <c r="I220" s="28" t="s">
        <v>374</v>
      </c>
      <c r="J220" s="23" t="s">
        <v>85</v>
      </c>
      <c r="K220" s="25"/>
      <c r="L220" s="30">
        <v>0</v>
      </c>
      <c r="M220" s="30">
        <v>0</v>
      </c>
      <c r="N220" s="30" t="s">
        <v>48</v>
      </c>
      <c r="O220" s="30">
        <f t="shared" ref="O220:O237" si="18">SUM(K220:N220)</f>
        <v>0</v>
      </c>
      <c r="P220" s="30" t="s">
        <v>70</v>
      </c>
      <c r="Q220" s="31" t="s">
        <v>49</v>
      </c>
      <c r="R220" s="30">
        <v>1</v>
      </c>
      <c r="S220" s="33" t="s">
        <v>43</v>
      </c>
    </row>
    <row r="221" spans="1:19" ht="23.25" customHeight="1">
      <c r="A221" s="125">
        <v>64</v>
      </c>
      <c r="B221" s="23" t="s">
        <v>116</v>
      </c>
      <c r="C221" s="22" t="s">
        <v>560</v>
      </c>
      <c r="D221" s="22" t="s">
        <v>561</v>
      </c>
      <c r="E221" s="25">
        <v>31987</v>
      </c>
      <c r="F221" s="26">
        <f t="shared" ca="1" si="16"/>
        <v>32</v>
      </c>
      <c r="G221" s="14" t="s">
        <v>74</v>
      </c>
      <c r="H221" s="29" t="s">
        <v>119</v>
      </c>
      <c r="I221" s="28" t="s">
        <v>330</v>
      </c>
      <c r="J221" s="23" t="s">
        <v>85</v>
      </c>
      <c r="K221" s="25"/>
      <c r="L221" s="30">
        <v>0</v>
      </c>
      <c r="M221" s="30">
        <v>0</v>
      </c>
      <c r="N221" s="30" t="s">
        <v>48</v>
      </c>
      <c r="O221" s="30">
        <f t="shared" si="18"/>
        <v>0</v>
      </c>
      <c r="P221" s="30" t="s">
        <v>70</v>
      </c>
      <c r="Q221" s="31" t="s">
        <v>70</v>
      </c>
      <c r="R221" s="30"/>
      <c r="S221" s="33" t="s">
        <v>43</v>
      </c>
    </row>
    <row r="222" spans="1:19" ht="23.25" customHeight="1">
      <c r="A222" s="125">
        <v>65</v>
      </c>
      <c r="B222" s="22" t="s">
        <v>63</v>
      </c>
      <c r="C222" s="22" t="s">
        <v>696</v>
      </c>
      <c r="D222" s="22" t="s">
        <v>697</v>
      </c>
      <c r="E222" s="25">
        <v>41067</v>
      </c>
      <c r="F222" s="26">
        <f t="shared" ref="F222:F249" ca="1" si="19">(YEAR(NOW())-YEAR(E222))</f>
        <v>7</v>
      </c>
      <c r="G222" s="16" t="s">
        <v>66</v>
      </c>
      <c r="H222" s="29" t="s">
        <v>698</v>
      </c>
      <c r="I222" s="27" t="s">
        <v>546</v>
      </c>
      <c r="J222" s="29" t="s">
        <v>69</v>
      </c>
      <c r="K222" s="22"/>
      <c r="L222" s="30">
        <v>0</v>
      </c>
      <c r="M222" s="30">
        <v>0</v>
      </c>
      <c r="N222" s="30" t="s">
        <v>48</v>
      </c>
      <c r="O222" s="30">
        <f t="shared" si="18"/>
        <v>0</v>
      </c>
      <c r="P222" s="30" t="s">
        <v>70</v>
      </c>
      <c r="Q222" s="31" t="s">
        <v>70</v>
      </c>
      <c r="R222" s="30">
        <v>0</v>
      </c>
      <c r="S222" s="33" t="s">
        <v>43</v>
      </c>
    </row>
    <row r="223" spans="1:19" ht="23.25" customHeight="1">
      <c r="A223" s="125">
        <v>66</v>
      </c>
      <c r="B223" s="22" t="s">
        <v>71</v>
      </c>
      <c r="C223" s="22" t="s">
        <v>778</v>
      </c>
      <c r="D223" s="22" t="s">
        <v>779</v>
      </c>
      <c r="E223" s="25">
        <v>41244</v>
      </c>
      <c r="F223" s="26">
        <f t="shared" ca="1" si="19"/>
        <v>7</v>
      </c>
      <c r="G223" s="16" t="s">
        <v>74</v>
      </c>
      <c r="H223" s="29" t="s">
        <v>216</v>
      </c>
      <c r="I223" s="27" t="s">
        <v>100</v>
      </c>
      <c r="J223" s="29" t="s">
        <v>69</v>
      </c>
      <c r="K223" s="22"/>
      <c r="L223" s="30">
        <v>3</v>
      </c>
      <c r="M223" s="30">
        <v>3</v>
      </c>
      <c r="N223" s="30" t="s">
        <v>49</v>
      </c>
      <c r="O223" s="30">
        <f t="shared" si="18"/>
        <v>6</v>
      </c>
      <c r="P223" s="30" t="s">
        <v>49</v>
      </c>
      <c r="Q223" s="31" t="s">
        <v>49</v>
      </c>
      <c r="R223" s="30">
        <v>1</v>
      </c>
      <c r="S223" s="33" t="s">
        <v>43</v>
      </c>
    </row>
    <row r="224" spans="1:19" ht="23.25" customHeight="1">
      <c r="A224" s="125">
        <v>67</v>
      </c>
      <c r="B224" s="23" t="s">
        <v>71</v>
      </c>
      <c r="C224" s="22" t="s">
        <v>567</v>
      </c>
      <c r="D224" s="22" t="s">
        <v>568</v>
      </c>
      <c r="E224" s="25">
        <v>35814</v>
      </c>
      <c r="F224" s="26">
        <f t="shared" ca="1" si="19"/>
        <v>21</v>
      </c>
      <c r="G224" s="14" t="s">
        <v>74</v>
      </c>
      <c r="H224" s="29" t="s">
        <v>216</v>
      </c>
      <c r="I224" s="28" t="s">
        <v>330</v>
      </c>
      <c r="J224" s="23" t="s">
        <v>85</v>
      </c>
      <c r="K224" s="25"/>
      <c r="L224" s="30">
        <v>0</v>
      </c>
      <c r="M224" s="30">
        <v>0</v>
      </c>
      <c r="N224" s="30" t="s">
        <v>48</v>
      </c>
      <c r="O224" s="30">
        <f t="shared" si="18"/>
        <v>0</v>
      </c>
      <c r="P224" s="30" t="s">
        <v>70</v>
      </c>
      <c r="Q224" s="31" t="s">
        <v>70</v>
      </c>
      <c r="R224" s="30"/>
      <c r="S224" s="33" t="s">
        <v>43</v>
      </c>
    </row>
    <row r="225" spans="1:19" ht="23.25" customHeight="1">
      <c r="A225" s="125">
        <v>68</v>
      </c>
      <c r="B225" s="23" t="s">
        <v>71</v>
      </c>
      <c r="C225" s="23" t="s">
        <v>1004</v>
      </c>
      <c r="D225" s="23" t="s">
        <v>1005</v>
      </c>
      <c r="E225" s="25">
        <v>42751</v>
      </c>
      <c r="F225" s="26">
        <f t="shared" ca="1" si="19"/>
        <v>2</v>
      </c>
      <c r="G225" s="16" t="s">
        <v>74</v>
      </c>
      <c r="H225" s="23" t="s">
        <v>216</v>
      </c>
      <c r="I225" s="28" t="s">
        <v>330</v>
      </c>
      <c r="J225" s="33" t="s">
        <v>105</v>
      </c>
      <c r="K225" s="26"/>
      <c r="L225" s="30">
        <v>0</v>
      </c>
      <c r="M225" s="30">
        <v>1</v>
      </c>
      <c r="N225" s="30" t="s">
        <v>48</v>
      </c>
      <c r="O225" s="30">
        <f t="shared" si="18"/>
        <v>1</v>
      </c>
      <c r="P225" s="30" t="s">
        <v>70</v>
      </c>
      <c r="Q225" s="31" t="s">
        <v>70</v>
      </c>
      <c r="R225" s="30"/>
      <c r="S225" s="33" t="s">
        <v>43</v>
      </c>
    </row>
    <row r="226" spans="1:19" ht="23.25" customHeight="1">
      <c r="A226" s="125">
        <v>69</v>
      </c>
      <c r="B226" s="22" t="s">
        <v>71</v>
      </c>
      <c r="C226" s="22" t="s">
        <v>371</v>
      </c>
      <c r="D226" s="22" t="s">
        <v>372</v>
      </c>
      <c r="E226" s="25">
        <v>40900</v>
      </c>
      <c r="F226" s="26">
        <f t="shared" ca="1" si="19"/>
        <v>8</v>
      </c>
      <c r="G226" s="16" t="s">
        <v>74</v>
      </c>
      <c r="H226" s="29" t="s">
        <v>373</v>
      </c>
      <c r="I226" s="27" t="s">
        <v>374</v>
      </c>
      <c r="J226" s="29" t="s">
        <v>69</v>
      </c>
      <c r="K226" s="22"/>
      <c r="L226" s="30">
        <v>2</v>
      </c>
      <c r="M226" s="30">
        <v>2</v>
      </c>
      <c r="N226" s="30" t="s">
        <v>49</v>
      </c>
      <c r="O226" s="30">
        <f t="shared" si="18"/>
        <v>4</v>
      </c>
      <c r="P226" s="30" t="s">
        <v>49</v>
      </c>
      <c r="Q226" s="31" t="s">
        <v>49</v>
      </c>
      <c r="R226" s="30">
        <v>0</v>
      </c>
      <c r="S226" s="33" t="s">
        <v>43</v>
      </c>
    </row>
    <row r="227" spans="1:19" ht="23.25" customHeight="1">
      <c r="A227" s="125">
        <v>70</v>
      </c>
      <c r="B227" s="22" t="s">
        <v>71</v>
      </c>
      <c r="C227" s="22" t="s">
        <v>910</v>
      </c>
      <c r="D227" s="22" t="s">
        <v>911</v>
      </c>
      <c r="E227" s="25">
        <v>41244</v>
      </c>
      <c r="F227" s="26">
        <f t="shared" ca="1" si="19"/>
        <v>7</v>
      </c>
      <c r="G227" s="16" t="s">
        <v>74</v>
      </c>
      <c r="H227" s="29" t="s">
        <v>144</v>
      </c>
      <c r="I227" s="27" t="s">
        <v>100</v>
      </c>
      <c r="J227" s="29" t="s">
        <v>69</v>
      </c>
      <c r="K227" s="22" t="s">
        <v>171</v>
      </c>
      <c r="L227" s="30">
        <v>2</v>
      </c>
      <c r="M227" s="30">
        <v>2</v>
      </c>
      <c r="N227" s="30" t="s">
        <v>49</v>
      </c>
      <c r="O227" s="30">
        <f t="shared" si="18"/>
        <v>4</v>
      </c>
      <c r="P227" s="30" t="s">
        <v>49</v>
      </c>
      <c r="Q227" s="31" t="s">
        <v>49</v>
      </c>
      <c r="R227" s="30">
        <v>0</v>
      </c>
      <c r="S227" s="33" t="s">
        <v>43</v>
      </c>
    </row>
    <row r="228" spans="1:19" ht="23.25" customHeight="1">
      <c r="A228" s="125">
        <v>71</v>
      </c>
      <c r="B228" s="23" t="s">
        <v>71</v>
      </c>
      <c r="C228" s="23" t="s">
        <v>1008</v>
      </c>
      <c r="D228" s="23" t="s">
        <v>750</v>
      </c>
      <c r="E228" s="25">
        <v>41866</v>
      </c>
      <c r="F228" s="26">
        <f t="shared" ca="1" si="19"/>
        <v>5</v>
      </c>
      <c r="G228" s="32" t="s">
        <v>74</v>
      </c>
      <c r="H228" s="23" t="s">
        <v>483</v>
      </c>
      <c r="I228" s="28" t="s">
        <v>132</v>
      </c>
      <c r="J228" s="33" t="s">
        <v>105</v>
      </c>
      <c r="K228" s="26"/>
      <c r="L228" s="30">
        <v>0</v>
      </c>
      <c r="M228" s="30">
        <v>0</v>
      </c>
      <c r="N228" s="30" t="s">
        <v>48</v>
      </c>
      <c r="O228" s="30">
        <f t="shared" si="18"/>
        <v>0</v>
      </c>
      <c r="P228" s="30" t="s">
        <v>70</v>
      </c>
      <c r="Q228" s="31" t="s">
        <v>70</v>
      </c>
      <c r="R228" s="30"/>
      <c r="S228" s="33" t="s">
        <v>43</v>
      </c>
    </row>
    <row r="229" spans="1:19" ht="23.25" customHeight="1">
      <c r="A229" s="125">
        <v>72</v>
      </c>
      <c r="B229" s="22" t="s">
        <v>1516</v>
      </c>
      <c r="C229" s="22" t="s">
        <v>1009</v>
      </c>
      <c r="D229" s="22" t="s">
        <v>1010</v>
      </c>
      <c r="E229" s="25">
        <v>41487</v>
      </c>
      <c r="F229" s="26">
        <f t="shared" ca="1" si="19"/>
        <v>6</v>
      </c>
      <c r="G229" s="16" t="s">
        <v>74</v>
      </c>
      <c r="H229" s="29" t="s">
        <v>807</v>
      </c>
      <c r="I229" s="27" t="s">
        <v>546</v>
      </c>
      <c r="J229" s="29" t="s">
        <v>69</v>
      </c>
      <c r="K229" s="22"/>
      <c r="L229" s="30">
        <v>0</v>
      </c>
      <c r="M229" s="30">
        <v>0</v>
      </c>
      <c r="N229" s="30" t="s">
        <v>48</v>
      </c>
      <c r="O229" s="30">
        <f t="shared" si="18"/>
        <v>0</v>
      </c>
      <c r="P229" s="30" t="s">
        <v>70</v>
      </c>
      <c r="Q229" s="31" t="s">
        <v>70</v>
      </c>
      <c r="R229" s="35"/>
      <c r="S229" s="33" t="s">
        <v>43</v>
      </c>
    </row>
    <row r="230" spans="1:19" ht="23.25" customHeight="1">
      <c r="A230" s="125">
        <v>73</v>
      </c>
      <c r="B230" s="22" t="s">
        <v>71</v>
      </c>
      <c r="C230" s="22" t="s">
        <v>587</v>
      </c>
      <c r="D230" s="22" t="s">
        <v>588</v>
      </c>
      <c r="E230" s="25">
        <v>41281</v>
      </c>
      <c r="F230" s="26">
        <f t="shared" ca="1" si="19"/>
        <v>6</v>
      </c>
      <c r="G230" s="16" t="s">
        <v>74</v>
      </c>
      <c r="H230" s="29" t="s">
        <v>254</v>
      </c>
      <c r="I230" s="27" t="s">
        <v>131</v>
      </c>
      <c r="J230" s="29" t="s">
        <v>69</v>
      </c>
      <c r="K230" s="22" t="s">
        <v>171</v>
      </c>
      <c r="L230" s="30">
        <v>1</v>
      </c>
      <c r="M230" s="30">
        <v>1</v>
      </c>
      <c r="N230" s="30" t="s">
        <v>48</v>
      </c>
      <c r="O230" s="30">
        <f t="shared" si="18"/>
        <v>2</v>
      </c>
      <c r="P230" s="30" t="s">
        <v>49</v>
      </c>
      <c r="Q230" s="31" t="s">
        <v>48</v>
      </c>
      <c r="R230" s="30">
        <v>0</v>
      </c>
      <c r="S230" s="33" t="s">
        <v>43</v>
      </c>
    </row>
    <row r="231" spans="1:19" ht="23.25" customHeight="1">
      <c r="A231" s="125">
        <v>74</v>
      </c>
      <c r="B231" s="23" t="s">
        <v>1516</v>
      </c>
      <c r="C231" s="23" t="s">
        <v>1031</v>
      </c>
      <c r="D231" s="23" t="s">
        <v>1032</v>
      </c>
      <c r="E231" s="25">
        <v>41052</v>
      </c>
      <c r="F231" s="26">
        <f t="shared" ca="1" si="19"/>
        <v>7</v>
      </c>
      <c r="G231" s="32" t="s">
        <v>74</v>
      </c>
      <c r="H231" s="23" t="s">
        <v>483</v>
      </c>
      <c r="I231" s="28" t="s">
        <v>132</v>
      </c>
      <c r="J231" s="33" t="s">
        <v>105</v>
      </c>
      <c r="K231" s="26"/>
      <c r="L231" s="30">
        <v>0</v>
      </c>
      <c r="M231" s="30">
        <v>1</v>
      </c>
      <c r="N231" s="30" t="s">
        <v>49</v>
      </c>
      <c r="O231" s="30">
        <f t="shared" si="18"/>
        <v>1</v>
      </c>
      <c r="P231" s="30" t="s">
        <v>70</v>
      </c>
      <c r="Q231" s="31" t="s">
        <v>49</v>
      </c>
      <c r="R231" s="30">
        <v>1</v>
      </c>
      <c r="S231" s="33" t="s">
        <v>43</v>
      </c>
    </row>
    <row r="232" spans="1:19" ht="23.25" customHeight="1">
      <c r="A232" s="125">
        <v>75</v>
      </c>
      <c r="B232" s="22" t="s">
        <v>93</v>
      </c>
      <c r="C232" s="22" t="s">
        <v>699</v>
      </c>
      <c r="D232" s="22" t="s">
        <v>700</v>
      </c>
      <c r="E232" s="25">
        <v>39798</v>
      </c>
      <c r="F232" s="26">
        <f t="shared" ca="1" si="19"/>
        <v>11</v>
      </c>
      <c r="G232" s="16" t="s">
        <v>66</v>
      </c>
      <c r="H232" s="29" t="s">
        <v>79</v>
      </c>
      <c r="I232" s="27" t="s">
        <v>701</v>
      </c>
      <c r="J232" s="29" t="s">
        <v>69</v>
      </c>
      <c r="K232" s="22"/>
      <c r="L232" s="30">
        <v>0</v>
      </c>
      <c r="M232" s="30">
        <v>0</v>
      </c>
      <c r="N232" s="30" t="s">
        <v>48</v>
      </c>
      <c r="O232" s="30">
        <f t="shared" si="18"/>
        <v>0</v>
      </c>
      <c r="P232" s="30" t="s">
        <v>70</v>
      </c>
      <c r="Q232" s="31" t="s">
        <v>70</v>
      </c>
      <c r="R232" s="35"/>
      <c r="S232" s="33" t="s">
        <v>43</v>
      </c>
    </row>
    <row r="233" spans="1:19" ht="23.25" customHeight="1">
      <c r="A233" s="125">
        <v>76</v>
      </c>
      <c r="B233" s="22" t="s">
        <v>63</v>
      </c>
      <c r="C233" s="22" t="s">
        <v>334</v>
      </c>
      <c r="D233" s="22" t="s">
        <v>335</v>
      </c>
      <c r="E233" s="25">
        <v>41409</v>
      </c>
      <c r="F233" s="26">
        <f t="shared" ca="1" si="19"/>
        <v>6</v>
      </c>
      <c r="G233" s="16" t="s">
        <v>66</v>
      </c>
      <c r="H233" s="29" t="s">
        <v>67</v>
      </c>
      <c r="I233" s="27" t="s">
        <v>100</v>
      </c>
      <c r="J233" s="29" t="s">
        <v>69</v>
      </c>
      <c r="K233" s="22"/>
      <c r="L233" s="30">
        <v>1</v>
      </c>
      <c r="M233" s="30">
        <v>1</v>
      </c>
      <c r="N233" s="30" t="s">
        <v>48</v>
      </c>
      <c r="O233" s="30">
        <f t="shared" si="18"/>
        <v>2</v>
      </c>
      <c r="P233" s="30" t="s">
        <v>49</v>
      </c>
      <c r="Q233" s="31" t="s">
        <v>48</v>
      </c>
      <c r="R233" s="30">
        <v>1</v>
      </c>
      <c r="S233" s="33" t="s">
        <v>43</v>
      </c>
    </row>
    <row r="234" spans="1:19" ht="23.25" customHeight="1">
      <c r="A234" s="125">
        <v>77</v>
      </c>
      <c r="B234" s="23" t="s">
        <v>116</v>
      </c>
      <c r="C234" s="22" t="s">
        <v>589</v>
      </c>
      <c r="D234" s="22" t="s">
        <v>590</v>
      </c>
      <c r="E234" s="25">
        <v>30167</v>
      </c>
      <c r="F234" s="26">
        <f t="shared" ca="1" si="19"/>
        <v>37</v>
      </c>
      <c r="G234" s="14" t="s">
        <v>74</v>
      </c>
      <c r="H234" s="29" t="s">
        <v>137</v>
      </c>
      <c r="I234" s="28" t="s">
        <v>534</v>
      </c>
      <c r="J234" s="23" t="s">
        <v>85</v>
      </c>
      <c r="K234" s="25"/>
      <c r="L234" s="30">
        <v>0</v>
      </c>
      <c r="M234" s="30">
        <v>0</v>
      </c>
      <c r="N234" s="30" t="s">
        <v>48</v>
      </c>
      <c r="O234" s="30">
        <f t="shared" si="18"/>
        <v>0</v>
      </c>
      <c r="P234" s="30" t="s">
        <v>70</v>
      </c>
      <c r="Q234" s="31" t="s">
        <v>70</v>
      </c>
      <c r="R234" s="30"/>
      <c r="S234" s="33" t="s">
        <v>43</v>
      </c>
    </row>
    <row r="235" spans="1:19" ht="23.25" customHeight="1">
      <c r="A235" s="125">
        <v>78</v>
      </c>
      <c r="B235" s="23" t="s">
        <v>1516</v>
      </c>
      <c r="C235" s="23" t="s">
        <v>1029</v>
      </c>
      <c r="D235" s="23" t="s">
        <v>1030</v>
      </c>
      <c r="E235" s="25">
        <v>42248</v>
      </c>
      <c r="F235" s="26">
        <f t="shared" ca="1" si="19"/>
        <v>4</v>
      </c>
      <c r="G235" s="32" t="s">
        <v>74</v>
      </c>
      <c r="H235" s="23" t="s">
        <v>987</v>
      </c>
      <c r="I235" s="28" t="s">
        <v>534</v>
      </c>
      <c r="J235" s="33" t="s">
        <v>105</v>
      </c>
      <c r="K235" s="26"/>
      <c r="L235" s="30">
        <v>0</v>
      </c>
      <c r="M235" s="30">
        <v>0</v>
      </c>
      <c r="N235" s="30" t="s">
        <v>48</v>
      </c>
      <c r="O235" s="30">
        <f t="shared" si="18"/>
        <v>0</v>
      </c>
      <c r="P235" s="30" t="s">
        <v>70</v>
      </c>
      <c r="Q235" s="31" t="s">
        <v>70</v>
      </c>
      <c r="R235" s="30"/>
      <c r="S235" s="33" t="s">
        <v>43</v>
      </c>
    </row>
    <row r="236" spans="1:19" ht="23.25" customHeight="1">
      <c r="A236" s="125">
        <v>79</v>
      </c>
      <c r="B236" s="22" t="s">
        <v>71</v>
      </c>
      <c r="C236" s="22" t="s">
        <v>1033</v>
      </c>
      <c r="D236" s="22" t="s">
        <v>944</v>
      </c>
      <c r="E236" s="25">
        <v>41869</v>
      </c>
      <c r="F236" s="26">
        <f t="shared" ca="1" si="19"/>
        <v>5</v>
      </c>
      <c r="G236" s="16" t="s">
        <v>74</v>
      </c>
      <c r="H236" s="36" t="s">
        <v>1034</v>
      </c>
      <c r="I236" s="27" t="s">
        <v>680</v>
      </c>
      <c r="J236" s="29" t="s">
        <v>69</v>
      </c>
      <c r="K236" s="22" t="s">
        <v>171</v>
      </c>
      <c r="L236" s="30">
        <v>0</v>
      </c>
      <c r="M236" s="30">
        <v>0</v>
      </c>
      <c r="N236" s="30" t="s">
        <v>48</v>
      </c>
      <c r="O236" s="30">
        <f t="shared" si="18"/>
        <v>0</v>
      </c>
      <c r="P236" s="30" t="s">
        <v>70</v>
      </c>
      <c r="Q236" s="31" t="s">
        <v>70</v>
      </c>
      <c r="R236" s="35"/>
      <c r="S236" s="33" t="s">
        <v>43</v>
      </c>
    </row>
    <row r="237" spans="1:19" ht="23.25" customHeight="1">
      <c r="A237" s="125">
        <v>80</v>
      </c>
      <c r="B237" s="22" t="s">
        <v>1516</v>
      </c>
      <c r="C237" s="22" t="s">
        <v>591</v>
      </c>
      <c r="D237" s="22" t="s">
        <v>592</v>
      </c>
      <c r="E237" s="25">
        <v>41395</v>
      </c>
      <c r="F237" s="26">
        <f t="shared" ca="1" si="19"/>
        <v>6</v>
      </c>
      <c r="G237" s="16" t="s">
        <v>74</v>
      </c>
      <c r="H237" s="29" t="s">
        <v>373</v>
      </c>
      <c r="I237" s="27" t="s">
        <v>593</v>
      </c>
      <c r="J237" s="29" t="s">
        <v>69</v>
      </c>
      <c r="K237" s="22" t="s">
        <v>171</v>
      </c>
      <c r="L237" s="30">
        <v>1</v>
      </c>
      <c r="M237" s="30">
        <v>1</v>
      </c>
      <c r="N237" s="30" t="s">
        <v>48</v>
      </c>
      <c r="O237" s="30">
        <f t="shared" si="18"/>
        <v>2</v>
      </c>
      <c r="P237" s="30" t="s">
        <v>49</v>
      </c>
      <c r="Q237" s="31" t="s">
        <v>48</v>
      </c>
      <c r="R237" s="30">
        <v>0</v>
      </c>
      <c r="S237" s="33" t="s">
        <v>43</v>
      </c>
    </row>
    <row r="238" spans="1:19" ht="23.25" customHeight="1">
      <c r="A238" s="125">
        <v>81</v>
      </c>
      <c r="B238" s="19" t="s">
        <v>71</v>
      </c>
      <c r="C238" s="19" t="s">
        <v>1575</v>
      </c>
      <c r="D238" s="19" t="s">
        <v>1576</v>
      </c>
      <c r="E238" s="25">
        <v>42736</v>
      </c>
      <c r="F238" s="125">
        <f t="shared" ca="1" si="19"/>
        <v>2</v>
      </c>
      <c r="G238" s="19"/>
      <c r="H238" s="19"/>
      <c r="I238" s="126"/>
      <c r="J238" s="19"/>
      <c r="K238" s="19"/>
      <c r="L238" s="8"/>
      <c r="M238" s="30">
        <v>0</v>
      </c>
      <c r="N238" s="30" t="s">
        <v>48</v>
      </c>
      <c r="O238" s="8"/>
      <c r="P238" s="8"/>
      <c r="Q238" s="20"/>
      <c r="R238" s="8"/>
      <c r="S238" s="33" t="s">
        <v>43</v>
      </c>
    </row>
    <row r="239" spans="1:19" ht="23.25" customHeight="1">
      <c r="A239" s="125">
        <v>82</v>
      </c>
      <c r="B239" s="22" t="s">
        <v>1516</v>
      </c>
      <c r="C239" s="22" t="s">
        <v>594</v>
      </c>
      <c r="D239" s="22" t="s">
        <v>595</v>
      </c>
      <c r="E239" s="25">
        <v>42590</v>
      </c>
      <c r="F239" s="26">
        <f t="shared" ca="1" si="19"/>
        <v>3</v>
      </c>
      <c r="G239" s="16" t="s">
        <v>74</v>
      </c>
      <c r="H239" s="29" t="s">
        <v>119</v>
      </c>
      <c r="I239" s="28" t="s">
        <v>596</v>
      </c>
      <c r="J239" s="29" t="s">
        <v>69</v>
      </c>
      <c r="K239" s="22"/>
      <c r="L239" s="30">
        <v>1</v>
      </c>
      <c r="M239" s="30">
        <v>2</v>
      </c>
      <c r="N239" s="30" t="s">
        <v>48</v>
      </c>
      <c r="O239" s="30">
        <f>SUM(K239:N239)</f>
        <v>3</v>
      </c>
      <c r="P239" s="30" t="s">
        <v>48</v>
      </c>
      <c r="Q239" s="31" t="s">
        <v>48</v>
      </c>
      <c r="R239" s="30">
        <v>0</v>
      </c>
      <c r="S239" s="33" t="s">
        <v>43</v>
      </c>
    </row>
    <row r="240" spans="1:19" ht="23.25" customHeight="1">
      <c r="A240" s="125">
        <v>83</v>
      </c>
      <c r="B240" s="22" t="s">
        <v>1516</v>
      </c>
      <c r="C240" s="22" t="s">
        <v>1048</v>
      </c>
      <c r="D240" s="22" t="s">
        <v>1049</v>
      </c>
      <c r="E240" s="25">
        <v>41512</v>
      </c>
      <c r="F240" s="26">
        <f t="shared" ca="1" si="19"/>
        <v>6</v>
      </c>
      <c r="G240" s="16" t="s">
        <v>74</v>
      </c>
      <c r="H240" s="29" t="s">
        <v>373</v>
      </c>
      <c r="I240" s="27" t="s">
        <v>593</v>
      </c>
      <c r="J240" s="29" t="s">
        <v>69</v>
      </c>
      <c r="K240" s="22" t="s">
        <v>171</v>
      </c>
      <c r="L240" s="30">
        <v>0</v>
      </c>
      <c r="M240" s="30">
        <v>0</v>
      </c>
      <c r="N240" s="30" t="s">
        <v>48</v>
      </c>
      <c r="O240" s="30">
        <f>SUM(K240:N240)</f>
        <v>0</v>
      </c>
      <c r="P240" s="30" t="s">
        <v>70</v>
      </c>
      <c r="Q240" s="31" t="s">
        <v>70</v>
      </c>
      <c r="R240" s="35"/>
      <c r="S240" s="33" t="s">
        <v>43</v>
      </c>
    </row>
    <row r="241" spans="1:19" ht="23.25" customHeight="1">
      <c r="A241" s="125">
        <v>84</v>
      </c>
      <c r="B241" s="33" t="s">
        <v>71</v>
      </c>
      <c r="C241" s="22" t="s">
        <v>597</v>
      </c>
      <c r="D241" s="22" t="s">
        <v>598</v>
      </c>
      <c r="E241" s="25">
        <v>42482</v>
      </c>
      <c r="F241" s="26">
        <f t="shared" ca="1" si="19"/>
        <v>3</v>
      </c>
      <c r="G241" s="16" t="s">
        <v>74</v>
      </c>
      <c r="H241" s="29" t="s">
        <v>530</v>
      </c>
      <c r="I241" s="27" t="s">
        <v>132</v>
      </c>
      <c r="J241" s="29" t="s">
        <v>69</v>
      </c>
      <c r="K241" s="22"/>
      <c r="L241" s="30">
        <v>1</v>
      </c>
      <c r="M241" s="30">
        <v>1</v>
      </c>
      <c r="N241" s="30" t="s">
        <v>48</v>
      </c>
      <c r="O241" s="30">
        <f>SUM(K241:N241)</f>
        <v>2</v>
      </c>
      <c r="P241" s="30" t="s">
        <v>48</v>
      </c>
      <c r="Q241" s="31" t="s">
        <v>48</v>
      </c>
      <c r="R241" s="30">
        <v>0</v>
      </c>
      <c r="S241" s="33" t="s">
        <v>43</v>
      </c>
    </row>
    <row r="242" spans="1:19" ht="23.25" customHeight="1">
      <c r="A242" s="125">
        <v>85</v>
      </c>
      <c r="B242" s="22" t="s">
        <v>1516</v>
      </c>
      <c r="C242" s="23" t="s">
        <v>599</v>
      </c>
      <c r="D242" s="23" t="s">
        <v>600</v>
      </c>
      <c r="E242" s="25">
        <v>42628</v>
      </c>
      <c r="F242" s="26">
        <f t="shared" ca="1" si="19"/>
        <v>3</v>
      </c>
      <c r="G242" s="16" t="s">
        <v>74</v>
      </c>
      <c r="H242" s="29" t="s">
        <v>137</v>
      </c>
      <c r="I242" s="28" t="s">
        <v>601</v>
      </c>
      <c r="J242" s="29" t="s">
        <v>69</v>
      </c>
      <c r="K242" s="22" t="s">
        <v>171</v>
      </c>
      <c r="L242" s="30">
        <v>0</v>
      </c>
      <c r="M242" s="30">
        <v>0</v>
      </c>
      <c r="N242" s="30" t="s">
        <v>48</v>
      </c>
      <c r="O242" s="30">
        <f>SUM(K242:N242)</f>
        <v>0</v>
      </c>
      <c r="P242" s="30" t="s">
        <v>70</v>
      </c>
      <c r="Q242" s="31" t="s">
        <v>48</v>
      </c>
      <c r="R242" s="35">
        <v>1</v>
      </c>
      <c r="S242" s="33" t="s">
        <v>43</v>
      </c>
    </row>
    <row r="243" spans="1:19" ht="23.25" customHeight="1">
      <c r="A243" s="125">
        <v>86</v>
      </c>
      <c r="B243" s="22" t="s">
        <v>101</v>
      </c>
      <c r="C243" s="22" t="s">
        <v>1035</v>
      </c>
      <c r="D243" s="22" t="s">
        <v>1036</v>
      </c>
      <c r="E243" s="25">
        <v>40132</v>
      </c>
      <c r="F243" s="26">
        <f t="shared" ca="1" si="19"/>
        <v>10</v>
      </c>
      <c r="G243" s="16" t="s">
        <v>74</v>
      </c>
      <c r="H243" s="29" t="s">
        <v>373</v>
      </c>
      <c r="I243" s="27" t="s">
        <v>680</v>
      </c>
      <c r="J243" s="29" t="s">
        <v>69</v>
      </c>
      <c r="K243" s="22" t="s">
        <v>171</v>
      </c>
      <c r="L243" s="30">
        <v>0</v>
      </c>
      <c r="M243" s="30">
        <v>0</v>
      </c>
      <c r="N243" s="30" t="s">
        <v>48</v>
      </c>
      <c r="O243" s="30">
        <f>SUM(K243:N243)</f>
        <v>0</v>
      </c>
      <c r="P243" s="30" t="s">
        <v>70</v>
      </c>
      <c r="Q243" s="31" t="s">
        <v>49</v>
      </c>
      <c r="R243" s="30">
        <v>1</v>
      </c>
      <c r="S243" s="33" t="s">
        <v>43</v>
      </c>
    </row>
    <row r="244" spans="1:19" ht="23.25" customHeight="1">
      <c r="A244" s="125">
        <v>87</v>
      </c>
      <c r="B244" s="19" t="s">
        <v>1516</v>
      </c>
      <c r="C244" s="19" t="s">
        <v>1566</v>
      </c>
      <c r="D244" s="19" t="s">
        <v>1567</v>
      </c>
      <c r="E244" s="25">
        <v>42736</v>
      </c>
      <c r="F244" s="125">
        <f t="shared" ca="1" si="19"/>
        <v>2</v>
      </c>
      <c r="G244" s="19"/>
      <c r="H244" s="19"/>
      <c r="I244" s="126"/>
      <c r="J244" s="19"/>
      <c r="K244" s="19"/>
      <c r="L244" s="8"/>
      <c r="M244" s="30">
        <v>0</v>
      </c>
      <c r="N244" s="30" t="s">
        <v>48</v>
      </c>
      <c r="O244" s="8"/>
      <c r="P244" s="8"/>
      <c r="Q244" s="20"/>
      <c r="R244" s="8"/>
      <c r="S244" s="33" t="s">
        <v>43</v>
      </c>
    </row>
    <row r="245" spans="1:19" ht="23.25" customHeight="1">
      <c r="A245" s="125">
        <v>88</v>
      </c>
      <c r="B245" s="22" t="s">
        <v>1516</v>
      </c>
      <c r="C245" s="22" t="s">
        <v>1056</v>
      </c>
      <c r="D245" s="22" t="s">
        <v>1057</v>
      </c>
      <c r="E245" s="25">
        <v>41281</v>
      </c>
      <c r="F245" s="26">
        <f t="shared" ca="1" si="19"/>
        <v>6</v>
      </c>
      <c r="G245" s="16" t="s">
        <v>74</v>
      </c>
      <c r="H245" s="29" t="s">
        <v>373</v>
      </c>
      <c r="I245" s="27" t="s">
        <v>534</v>
      </c>
      <c r="J245" s="29" t="s">
        <v>69</v>
      </c>
      <c r="K245" s="22"/>
      <c r="L245" s="30">
        <v>0</v>
      </c>
      <c r="M245" s="30">
        <v>0</v>
      </c>
      <c r="N245" s="30" t="s">
        <v>48</v>
      </c>
      <c r="O245" s="30">
        <f>SUM(K245:N245)</f>
        <v>0</v>
      </c>
      <c r="P245" s="30" t="s">
        <v>70</v>
      </c>
      <c r="Q245" s="31" t="s">
        <v>70</v>
      </c>
      <c r="R245" s="30"/>
      <c r="S245" s="33" t="s">
        <v>43</v>
      </c>
    </row>
    <row r="246" spans="1:19" ht="23.25" customHeight="1">
      <c r="A246" s="125">
        <v>89</v>
      </c>
      <c r="B246" s="23" t="s">
        <v>101</v>
      </c>
      <c r="C246" s="22" t="s">
        <v>608</v>
      </c>
      <c r="D246" s="22" t="s">
        <v>532</v>
      </c>
      <c r="E246" s="25">
        <v>30817</v>
      </c>
      <c r="F246" s="26">
        <f t="shared" ca="1" si="19"/>
        <v>35</v>
      </c>
      <c r="G246" s="14" t="s">
        <v>74</v>
      </c>
      <c r="H246" s="29" t="s">
        <v>216</v>
      </c>
      <c r="I246" s="28" t="s">
        <v>546</v>
      </c>
      <c r="J246" s="23" t="s">
        <v>85</v>
      </c>
      <c r="K246" s="25"/>
      <c r="L246" s="30">
        <v>0</v>
      </c>
      <c r="M246" s="30">
        <v>0</v>
      </c>
      <c r="N246" s="30" t="s">
        <v>48</v>
      </c>
      <c r="O246" s="30">
        <f>SUM(K246:N246)</f>
        <v>0</v>
      </c>
      <c r="P246" s="30" t="s">
        <v>70</v>
      </c>
      <c r="Q246" s="31" t="s">
        <v>70</v>
      </c>
      <c r="R246" s="30"/>
      <c r="S246" s="33" t="s">
        <v>43</v>
      </c>
    </row>
    <row r="247" spans="1:19" ht="23.25" customHeight="1">
      <c r="A247" s="125">
        <v>90</v>
      </c>
      <c r="B247" s="22" t="s">
        <v>1516</v>
      </c>
      <c r="C247" s="22" t="s">
        <v>602</v>
      </c>
      <c r="D247" s="22" t="s">
        <v>603</v>
      </c>
      <c r="E247" s="25">
        <v>41869</v>
      </c>
      <c r="F247" s="26">
        <f t="shared" ca="1" si="19"/>
        <v>5</v>
      </c>
      <c r="G247" s="16" t="s">
        <v>74</v>
      </c>
      <c r="H247" s="29" t="s">
        <v>216</v>
      </c>
      <c r="I247" s="27" t="s">
        <v>593</v>
      </c>
      <c r="J247" s="29" t="s">
        <v>69</v>
      </c>
      <c r="K247" s="22"/>
      <c r="L247" s="30">
        <v>1</v>
      </c>
      <c r="M247" s="30">
        <v>1</v>
      </c>
      <c r="N247" s="30" t="s">
        <v>48</v>
      </c>
      <c r="O247" s="30">
        <f>SUM(K247:N247)</f>
        <v>2</v>
      </c>
      <c r="P247" s="30" t="s">
        <v>48</v>
      </c>
      <c r="Q247" s="31" t="s">
        <v>48</v>
      </c>
      <c r="R247" s="30">
        <v>0</v>
      </c>
      <c r="S247" s="33" t="s">
        <v>43</v>
      </c>
    </row>
    <row r="248" spans="1:19" ht="23.25" customHeight="1">
      <c r="A248" s="125">
        <v>91</v>
      </c>
      <c r="B248" s="22" t="s">
        <v>71</v>
      </c>
      <c r="C248" s="22" t="s">
        <v>1069</v>
      </c>
      <c r="D248" s="22" t="s">
        <v>1070</v>
      </c>
      <c r="E248" s="25">
        <v>41730</v>
      </c>
      <c r="F248" s="26">
        <f t="shared" ca="1" si="19"/>
        <v>5</v>
      </c>
      <c r="G248" s="16" t="s">
        <v>74</v>
      </c>
      <c r="H248" s="29" t="s">
        <v>216</v>
      </c>
      <c r="I248" s="27" t="s">
        <v>701</v>
      </c>
      <c r="J248" s="29" t="s">
        <v>69</v>
      </c>
      <c r="K248" s="22"/>
      <c r="L248" s="30">
        <v>0</v>
      </c>
      <c r="M248" s="30">
        <v>0</v>
      </c>
      <c r="N248" s="30" t="s">
        <v>48</v>
      </c>
      <c r="O248" s="30">
        <f>SUM(K248:N248)</f>
        <v>0</v>
      </c>
      <c r="P248" s="30" t="s">
        <v>70</v>
      </c>
      <c r="Q248" s="31" t="s">
        <v>70</v>
      </c>
      <c r="R248" s="30">
        <v>0</v>
      </c>
      <c r="S248" s="33" t="s">
        <v>43</v>
      </c>
    </row>
    <row r="249" spans="1:19" ht="23.25" customHeight="1">
      <c r="A249" s="125">
        <v>92</v>
      </c>
      <c r="B249" s="33" t="s">
        <v>1516</v>
      </c>
      <c r="C249" s="33" t="s">
        <v>129</v>
      </c>
      <c r="D249" s="33" t="s">
        <v>130</v>
      </c>
      <c r="E249" s="25">
        <v>42745</v>
      </c>
      <c r="F249" s="26">
        <f t="shared" ca="1" si="19"/>
        <v>2</v>
      </c>
      <c r="G249" s="16" t="s">
        <v>74</v>
      </c>
      <c r="H249" s="23" t="s">
        <v>88</v>
      </c>
      <c r="I249" s="27" t="s">
        <v>131</v>
      </c>
      <c r="J249" s="29" t="s">
        <v>69</v>
      </c>
      <c r="K249" s="22"/>
      <c r="L249" s="30">
        <v>5</v>
      </c>
      <c r="M249" s="30">
        <v>6</v>
      </c>
      <c r="N249" s="30" t="s">
        <v>48</v>
      </c>
      <c r="O249" s="30">
        <f>SUM(K249:N249)</f>
        <v>11</v>
      </c>
      <c r="P249" s="30" t="s">
        <v>48</v>
      </c>
      <c r="Q249" s="31" t="s">
        <v>48</v>
      </c>
      <c r="R249" s="30">
        <v>0</v>
      </c>
      <c r="S249" s="33" t="s">
        <v>43</v>
      </c>
    </row>
    <row r="250" spans="1:19" ht="23.25" customHeight="1">
      <c r="A250" s="18" t="s">
        <v>44</v>
      </c>
      <c r="B250" s="97"/>
      <c r="C250" s="98"/>
      <c r="D250" s="19"/>
      <c r="E250" s="19"/>
      <c r="F250" s="134">
        <v>-1</v>
      </c>
      <c r="G250" s="19"/>
      <c r="H250" s="19"/>
      <c r="I250" s="126"/>
      <c r="J250" s="19"/>
      <c r="K250" s="19"/>
      <c r="L250" s="8"/>
      <c r="M250" s="30"/>
      <c r="N250" s="30"/>
      <c r="O250" s="8"/>
      <c r="P250" s="8"/>
      <c r="Q250" s="20"/>
      <c r="R250" s="8"/>
      <c r="S250" s="99" t="s">
        <v>44</v>
      </c>
    </row>
    <row r="251" spans="1:19" ht="23.25" customHeight="1">
      <c r="A251" s="14">
        <v>1</v>
      </c>
      <c r="B251" s="22" t="s">
        <v>1516</v>
      </c>
      <c r="C251" s="22" t="s">
        <v>139</v>
      </c>
      <c r="D251" s="22" t="s">
        <v>140</v>
      </c>
      <c r="E251" s="25">
        <v>41730</v>
      </c>
      <c r="F251" s="26">
        <f t="shared" ref="F251:F282" ca="1" si="20">(YEAR(NOW())-YEAR(E251))</f>
        <v>5</v>
      </c>
      <c r="G251" s="16" t="s">
        <v>74</v>
      </c>
      <c r="H251" s="29" t="s">
        <v>75</v>
      </c>
      <c r="I251" s="27" t="s">
        <v>141</v>
      </c>
      <c r="J251" s="29" t="s">
        <v>69</v>
      </c>
      <c r="K251" s="22"/>
      <c r="L251" s="30">
        <v>2</v>
      </c>
      <c r="M251" s="30">
        <v>2</v>
      </c>
      <c r="N251" s="30" t="s">
        <v>48</v>
      </c>
      <c r="O251" s="30">
        <f t="shared" ref="O251:O282" si="21">SUM(K251:N251)</f>
        <v>4</v>
      </c>
      <c r="P251" s="30" t="s">
        <v>48</v>
      </c>
      <c r="Q251" s="31" t="s">
        <v>48</v>
      </c>
      <c r="R251" s="30">
        <v>2</v>
      </c>
      <c r="S251" s="33" t="s">
        <v>44</v>
      </c>
    </row>
    <row r="252" spans="1:19" ht="23.25" customHeight="1">
      <c r="A252" s="14">
        <v>2</v>
      </c>
      <c r="B252" s="22" t="s">
        <v>1516</v>
      </c>
      <c r="C252" s="22" t="s">
        <v>1040</v>
      </c>
      <c r="D252" s="22" t="s">
        <v>1041</v>
      </c>
      <c r="E252" s="25">
        <v>41244</v>
      </c>
      <c r="F252" s="26">
        <f t="shared" ca="1" si="20"/>
        <v>7</v>
      </c>
      <c r="G252" s="16" t="s">
        <v>74</v>
      </c>
      <c r="H252" s="29" t="s">
        <v>75</v>
      </c>
      <c r="I252" s="27" t="s">
        <v>162</v>
      </c>
      <c r="J252" s="29" t="s">
        <v>69</v>
      </c>
      <c r="K252" s="22"/>
      <c r="L252" s="30">
        <v>0</v>
      </c>
      <c r="M252" s="30">
        <v>0</v>
      </c>
      <c r="N252" s="30" t="s">
        <v>48</v>
      </c>
      <c r="O252" s="30">
        <f t="shared" si="21"/>
        <v>0</v>
      </c>
      <c r="P252" s="30" t="s">
        <v>70</v>
      </c>
      <c r="Q252" s="31" t="s">
        <v>49</v>
      </c>
      <c r="R252" s="30">
        <v>1</v>
      </c>
      <c r="S252" s="33" t="s">
        <v>44</v>
      </c>
    </row>
    <row r="253" spans="1:19" ht="23.25" customHeight="1">
      <c r="A253" s="14">
        <v>3</v>
      </c>
      <c r="B253" s="23" t="s">
        <v>101</v>
      </c>
      <c r="C253" s="22" t="s">
        <v>621</v>
      </c>
      <c r="D253" s="22" t="s">
        <v>422</v>
      </c>
      <c r="E253" s="25">
        <v>34617</v>
      </c>
      <c r="F253" s="26">
        <f t="shared" ca="1" si="20"/>
        <v>25</v>
      </c>
      <c r="G253" s="14" t="s">
        <v>74</v>
      </c>
      <c r="H253" s="29" t="s">
        <v>75</v>
      </c>
      <c r="I253" s="28" t="s">
        <v>44</v>
      </c>
      <c r="J253" s="23" t="s">
        <v>85</v>
      </c>
      <c r="K253" s="25"/>
      <c r="L253" s="30">
        <v>4</v>
      </c>
      <c r="M253" s="30">
        <v>4</v>
      </c>
      <c r="N253" s="30" t="s">
        <v>50</v>
      </c>
      <c r="O253" s="30">
        <f t="shared" si="21"/>
        <v>8</v>
      </c>
      <c r="P253" s="30" t="s">
        <v>50</v>
      </c>
      <c r="Q253" s="31" t="s">
        <v>50</v>
      </c>
      <c r="R253" s="30">
        <v>0</v>
      </c>
      <c r="S253" s="33" t="s">
        <v>44</v>
      </c>
    </row>
    <row r="254" spans="1:19" ht="23.25" customHeight="1">
      <c r="A254" s="14">
        <v>4</v>
      </c>
      <c r="B254" s="22" t="s">
        <v>63</v>
      </c>
      <c r="C254" s="22" t="s">
        <v>157</v>
      </c>
      <c r="D254" s="22" t="s">
        <v>158</v>
      </c>
      <c r="E254" s="25">
        <v>40694</v>
      </c>
      <c r="F254" s="26">
        <f t="shared" ca="1" si="20"/>
        <v>8</v>
      </c>
      <c r="G254" s="16" t="s">
        <v>66</v>
      </c>
      <c r="H254" s="29" t="s">
        <v>79</v>
      </c>
      <c r="I254" s="27" t="s">
        <v>159</v>
      </c>
      <c r="J254" s="29" t="s">
        <v>69</v>
      </c>
      <c r="K254" s="22"/>
      <c r="L254" s="30">
        <v>3</v>
      </c>
      <c r="M254" s="30">
        <v>3</v>
      </c>
      <c r="N254" s="30" t="s">
        <v>49</v>
      </c>
      <c r="O254" s="30">
        <f t="shared" si="21"/>
        <v>6</v>
      </c>
      <c r="P254" s="30" t="s">
        <v>49</v>
      </c>
      <c r="Q254" s="31" t="s">
        <v>49</v>
      </c>
      <c r="R254" s="30">
        <v>1</v>
      </c>
      <c r="S254" s="33" t="s">
        <v>44</v>
      </c>
    </row>
    <row r="255" spans="1:19" ht="23.25" customHeight="1">
      <c r="A255" s="14">
        <v>5</v>
      </c>
      <c r="B255" s="23" t="s">
        <v>93</v>
      </c>
      <c r="C255" s="22" t="s">
        <v>1042</v>
      </c>
      <c r="D255" s="22" t="s">
        <v>1043</v>
      </c>
      <c r="E255" s="25">
        <v>41061</v>
      </c>
      <c r="F255" s="26">
        <f t="shared" ca="1" si="20"/>
        <v>7</v>
      </c>
      <c r="G255" s="16" t="s">
        <v>66</v>
      </c>
      <c r="H255" s="29" t="s">
        <v>79</v>
      </c>
      <c r="I255" s="27" t="s">
        <v>675</v>
      </c>
      <c r="J255" s="29" t="s">
        <v>69</v>
      </c>
      <c r="K255" s="22"/>
      <c r="L255" s="30">
        <v>1</v>
      </c>
      <c r="M255" s="30">
        <v>1</v>
      </c>
      <c r="N255" s="30" t="s">
        <v>49</v>
      </c>
      <c r="O255" s="30">
        <f t="shared" si="21"/>
        <v>2</v>
      </c>
      <c r="P255" s="30" t="s">
        <v>49</v>
      </c>
      <c r="Q255" s="31" t="s">
        <v>49</v>
      </c>
      <c r="R255" s="30">
        <v>0</v>
      </c>
      <c r="S255" s="33" t="s">
        <v>44</v>
      </c>
    </row>
    <row r="256" spans="1:19" ht="23.25" customHeight="1">
      <c r="A256" s="14">
        <v>6</v>
      </c>
      <c r="B256" s="23" t="s">
        <v>1516</v>
      </c>
      <c r="C256" s="22" t="s">
        <v>626</v>
      </c>
      <c r="D256" s="22" t="s">
        <v>627</v>
      </c>
      <c r="E256" s="25">
        <v>34596</v>
      </c>
      <c r="F256" s="26">
        <f t="shared" ca="1" si="20"/>
        <v>25</v>
      </c>
      <c r="G256" s="14" t="s">
        <v>74</v>
      </c>
      <c r="H256" s="29" t="s">
        <v>119</v>
      </c>
      <c r="I256" s="28" t="s">
        <v>141</v>
      </c>
      <c r="J256" s="23" t="s">
        <v>85</v>
      </c>
      <c r="K256" s="25"/>
      <c r="L256" s="30">
        <v>0</v>
      </c>
      <c r="M256" s="30">
        <v>0</v>
      </c>
      <c r="N256" s="30" t="s">
        <v>48</v>
      </c>
      <c r="O256" s="30">
        <f t="shared" si="21"/>
        <v>0</v>
      </c>
      <c r="P256" s="30" t="s">
        <v>70</v>
      </c>
      <c r="Q256" s="31" t="s">
        <v>49</v>
      </c>
      <c r="R256" s="30">
        <v>1</v>
      </c>
      <c r="S256" s="33" t="s">
        <v>44</v>
      </c>
    </row>
    <row r="257" spans="1:19" ht="23.25" customHeight="1">
      <c r="A257" s="14">
        <v>7</v>
      </c>
      <c r="B257" s="22" t="s">
        <v>1516</v>
      </c>
      <c r="C257" s="22" t="s">
        <v>1073</v>
      </c>
      <c r="D257" s="22" t="s">
        <v>1074</v>
      </c>
      <c r="E257" s="25">
        <v>41730</v>
      </c>
      <c r="F257" s="26">
        <f t="shared" ca="1" si="20"/>
        <v>5</v>
      </c>
      <c r="G257" s="16" t="s">
        <v>74</v>
      </c>
      <c r="H257" s="29" t="s">
        <v>75</v>
      </c>
      <c r="I257" s="27" t="s">
        <v>162</v>
      </c>
      <c r="J257" s="29" t="s">
        <v>69</v>
      </c>
      <c r="K257" s="22"/>
      <c r="L257" s="30">
        <v>0</v>
      </c>
      <c r="M257" s="30">
        <v>0</v>
      </c>
      <c r="N257" s="30" t="s">
        <v>48</v>
      </c>
      <c r="O257" s="30">
        <f t="shared" si="21"/>
        <v>0</v>
      </c>
      <c r="P257" s="30" t="s">
        <v>70</v>
      </c>
      <c r="Q257" s="31" t="s">
        <v>70</v>
      </c>
      <c r="R257" s="30">
        <v>0</v>
      </c>
      <c r="S257" s="33" t="s">
        <v>44</v>
      </c>
    </row>
    <row r="258" spans="1:19" ht="23.25" customHeight="1">
      <c r="A258" s="14">
        <v>8</v>
      </c>
      <c r="B258" s="22" t="s">
        <v>101</v>
      </c>
      <c r="C258" s="22" t="s">
        <v>1044</v>
      </c>
      <c r="D258" s="22" t="s">
        <v>1045</v>
      </c>
      <c r="E258" s="25">
        <v>39155</v>
      </c>
      <c r="F258" s="26">
        <f t="shared" ca="1" si="20"/>
        <v>12</v>
      </c>
      <c r="G258" s="16" t="s">
        <v>74</v>
      </c>
      <c r="H258" s="29" t="s">
        <v>373</v>
      </c>
      <c r="I258" s="27" t="s">
        <v>338</v>
      </c>
      <c r="J258" s="29" t="s">
        <v>69</v>
      </c>
      <c r="K258" s="22" t="s">
        <v>171</v>
      </c>
      <c r="L258" s="30">
        <v>0</v>
      </c>
      <c r="M258" s="30">
        <v>0</v>
      </c>
      <c r="N258" s="30" t="s">
        <v>48</v>
      </c>
      <c r="O258" s="30">
        <f t="shared" si="21"/>
        <v>0</v>
      </c>
      <c r="P258" s="30" t="s">
        <v>70</v>
      </c>
      <c r="Q258" s="31" t="s">
        <v>49</v>
      </c>
      <c r="R258" s="30">
        <v>1</v>
      </c>
      <c r="S258" s="33" t="s">
        <v>44</v>
      </c>
    </row>
    <row r="259" spans="1:19" ht="23.25" customHeight="1">
      <c r="A259" s="14">
        <v>9</v>
      </c>
      <c r="B259" s="22" t="s">
        <v>1516</v>
      </c>
      <c r="C259" s="22" t="s">
        <v>808</v>
      </c>
      <c r="D259" s="22" t="s">
        <v>809</v>
      </c>
      <c r="E259" s="25">
        <v>41171</v>
      </c>
      <c r="F259" s="26">
        <f t="shared" ca="1" si="20"/>
        <v>7</v>
      </c>
      <c r="G259" s="16" t="s">
        <v>74</v>
      </c>
      <c r="H259" s="29" t="s">
        <v>75</v>
      </c>
      <c r="I259" s="27" t="s">
        <v>76</v>
      </c>
      <c r="J259" s="29" t="s">
        <v>69</v>
      </c>
      <c r="K259" s="22"/>
      <c r="L259" s="30">
        <v>2</v>
      </c>
      <c r="M259" s="30">
        <v>2</v>
      </c>
      <c r="N259" s="30" t="s">
        <v>49</v>
      </c>
      <c r="O259" s="30">
        <f t="shared" si="21"/>
        <v>4</v>
      </c>
      <c r="P259" s="30" t="s">
        <v>49</v>
      </c>
      <c r="Q259" s="31" t="s">
        <v>49</v>
      </c>
      <c r="R259" s="30">
        <v>1</v>
      </c>
      <c r="S259" s="33" t="s">
        <v>44</v>
      </c>
    </row>
    <row r="260" spans="1:19" ht="23.25" customHeight="1">
      <c r="A260" s="14">
        <v>10</v>
      </c>
      <c r="B260" s="23" t="s">
        <v>116</v>
      </c>
      <c r="C260" s="22" t="s">
        <v>632</v>
      </c>
      <c r="D260" s="22" t="s">
        <v>522</v>
      </c>
      <c r="E260" s="25">
        <v>35930</v>
      </c>
      <c r="F260" s="26">
        <f t="shared" ca="1" si="20"/>
        <v>21</v>
      </c>
      <c r="G260" s="14" t="s">
        <v>74</v>
      </c>
      <c r="H260" s="29" t="s">
        <v>75</v>
      </c>
      <c r="I260" s="28" t="s">
        <v>44</v>
      </c>
      <c r="J260" s="23" t="s">
        <v>85</v>
      </c>
      <c r="K260" s="25"/>
      <c r="L260" s="30">
        <v>0</v>
      </c>
      <c r="M260" s="30">
        <v>0</v>
      </c>
      <c r="N260" s="30" t="s">
        <v>48</v>
      </c>
      <c r="O260" s="30">
        <f t="shared" si="21"/>
        <v>0</v>
      </c>
      <c r="P260" s="30" t="s">
        <v>70</v>
      </c>
      <c r="Q260" s="31" t="s">
        <v>70</v>
      </c>
      <c r="R260" s="30"/>
      <c r="S260" s="33" t="s">
        <v>44</v>
      </c>
    </row>
    <row r="261" spans="1:19" ht="23.25" customHeight="1">
      <c r="A261" s="14">
        <v>11</v>
      </c>
      <c r="B261" s="22" t="s">
        <v>71</v>
      </c>
      <c r="C261" s="22" t="s">
        <v>713</v>
      </c>
      <c r="D261" s="22" t="s">
        <v>714</v>
      </c>
      <c r="E261" s="25">
        <v>41177</v>
      </c>
      <c r="F261" s="26">
        <f t="shared" ca="1" si="20"/>
        <v>7</v>
      </c>
      <c r="G261" s="16" t="s">
        <v>74</v>
      </c>
      <c r="H261" s="29" t="s">
        <v>75</v>
      </c>
      <c r="I261" s="27" t="s">
        <v>379</v>
      </c>
      <c r="J261" s="29" t="s">
        <v>69</v>
      </c>
      <c r="K261" s="22"/>
      <c r="L261" s="30">
        <v>0</v>
      </c>
      <c r="M261" s="30">
        <v>0</v>
      </c>
      <c r="N261" s="30" t="s">
        <v>48</v>
      </c>
      <c r="O261" s="30">
        <f t="shared" si="21"/>
        <v>0</v>
      </c>
      <c r="P261" s="30" t="s">
        <v>70</v>
      </c>
      <c r="Q261" s="31" t="s">
        <v>70</v>
      </c>
      <c r="R261" s="30">
        <v>0</v>
      </c>
      <c r="S261" s="33" t="s">
        <v>44</v>
      </c>
    </row>
    <row r="262" spans="1:19" ht="23.25" customHeight="1">
      <c r="A262" s="14">
        <v>12</v>
      </c>
      <c r="B262" s="22" t="s">
        <v>71</v>
      </c>
      <c r="C262" s="22" t="s">
        <v>1052</v>
      </c>
      <c r="D262" s="22" t="s">
        <v>1053</v>
      </c>
      <c r="E262" s="25">
        <v>41266</v>
      </c>
      <c r="F262" s="26">
        <f t="shared" ca="1" si="20"/>
        <v>7</v>
      </c>
      <c r="G262" s="16" t="s">
        <v>74</v>
      </c>
      <c r="H262" s="29" t="s">
        <v>75</v>
      </c>
      <c r="I262" s="27" t="s">
        <v>379</v>
      </c>
      <c r="J262" s="29" t="s">
        <v>69</v>
      </c>
      <c r="K262" s="22"/>
      <c r="L262" s="30">
        <v>1</v>
      </c>
      <c r="M262" s="30">
        <v>1</v>
      </c>
      <c r="N262" s="30" t="s">
        <v>49</v>
      </c>
      <c r="O262" s="30">
        <f t="shared" si="21"/>
        <v>2</v>
      </c>
      <c r="P262" s="30" t="s">
        <v>49</v>
      </c>
      <c r="Q262" s="31" t="s">
        <v>49</v>
      </c>
      <c r="R262" s="30">
        <v>0</v>
      </c>
      <c r="S262" s="33" t="s">
        <v>44</v>
      </c>
    </row>
    <row r="263" spans="1:19" ht="23.25" customHeight="1">
      <c r="A263" s="14">
        <v>13</v>
      </c>
      <c r="B263" s="22" t="s">
        <v>1516</v>
      </c>
      <c r="C263" s="22" t="s">
        <v>145</v>
      </c>
      <c r="D263" s="22" t="s">
        <v>146</v>
      </c>
      <c r="E263" s="25">
        <v>41730</v>
      </c>
      <c r="F263" s="26">
        <f t="shared" ca="1" si="20"/>
        <v>5</v>
      </c>
      <c r="G263" s="16" t="s">
        <v>74</v>
      </c>
      <c r="H263" s="29" t="s">
        <v>88</v>
      </c>
      <c r="I263" s="27" t="s">
        <v>80</v>
      </c>
      <c r="J263" s="29" t="s">
        <v>69</v>
      </c>
      <c r="K263" s="22"/>
      <c r="L263" s="30">
        <v>3</v>
      </c>
      <c r="M263" s="30">
        <v>4</v>
      </c>
      <c r="N263" s="30" t="s">
        <v>48</v>
      </c>
      <c r="O263" s="30">
        <f t="shared" si="21"/>
        <v>7</v>
      </c>
      <c r="P263" s="30" t="s">
        <v>48</v>
      </c>
      <c r="Q263" s="31" t="s">
        <v>48</v>
      </c>
      <c r="R263" s="30">
        <v>1</v>
      </c>
      <c r="S263" s="33" t="s">
        <v>44</v>
      </c>
    </row>
    <row r="264" spans="1:19" ht="23.25" customHeight="1">
      <c r="A264" s="14">
        <v>14</v>
      </c>
      <c r="B264" s="22" t="s">
        <v>116</v>
      </c>
      <c r="C264" s="22" t="s">
        <v>163</v>
      </c>
      <c r="D264" s="22" t="s">
        <v>164</v>
      </c>
      <c r="E264" s="25">
        <v>39722</v>
      </c>
      <c r="F264" s="26">
        <f t="shared" ca="1" si="20"/>
        <v>11</v>
      </c>
      <c r="G264" s="16" t="s">
        <v>74</v>
      </c>
      <c r="H264" s="29" t="s">
        <v>75</v>
      </c>
      <c r="I264" s="27" t="s">
        <v>141</v>
      </c>
      <c r="J264" s="29" t="s">
        <v>69</v>
      </c>
      <c r="K264" s="22"/>
      <c r="L264" s="30">
        <v>3</v>
      </c>
      <c r="M264" s="30">
        <v>3</v>
      </c>
      <c r="N264" s="30" t="s">
        <v>49</v>
      </c>
      <c r="O264" s="30">
        <f t="shared" si="21"/>
        <v>6</v>
      </c>
      <c r="P264" s="30" t="s">
        <v>50</v>
      </c>
      <c r="Q264" s="31" t="s">
        <v>49</v>
      </c>
      <c r="R264" s="30">
        <v>1</v>
      </c>
      <c r="S264" s="33" t="s">
        <v>44</v>
      </c>
    </row>
    <row r="265" spans="1:19" ht="23.25" customHeight="1">
      <c r="A265" s="14">
        <v>15</v>
      </c>
      <c r="B265" s="23" t="s">
        <v>1516</v>
      </c>
      <c r="C265" s="23" t="s">
        <v>219</v>
      </c>
      <c r="D265" s="23" t="s">
        <v>220</v>
      </c>
      <c r="E265" s="25">
        <v>40343</v>
      </c>
      <c r="F265" s="26">
        <f t="shared" ca="1" si="20"/>
        <v>9</v>
      </c>
      <c r="G265" s="32" t="s">
        <v>74</v>
      </c>
      <c r="H265" s="23" t="s">
        <v>75</v>
      </c>
      <c r="I265" s="28" t="s">
        <v>76</v>
      </c>
      <c r="J265" s="33" t="s">
        <v>105</v>
      </c>
      <c r="K265" s="26"/>
      <c r="L265" s="30">
        <v>2</v>
      </c>
      <c r="M265" s="30">
        <v>2</v>
      </c>
      <c r="N265" s="30" t="s">
        <v>49</v>
      </c>
      <c r="O265" s="30">
        <f t="shared" si="21"/>
        <v>4</v>
      </c>
      <c r="P265" s="30" t="s">
        <v>49</v>
      </c>
      <c r="Q265" s="31" t="s">
        <v>49</v>
      </c>
      <c r="R265" s="30">
        <v>1</v>
      </c>
      <c r="S265" s="33" t="s">
        <v>44</v>
      </c>
    </row>
    <row r="266" spans="1:19" ht="23.25" customHeight="1">
      <c r="A266" s="14">
        <v>16</v>
      </c>
      <c r="B266" s="22" t="s">
        <v>71</v>
      </c>
      <c r="C266" s="22" t="s">
        <v>72</v>
      </c>
      <c r="D266" s="22" t="s">
        <v>73</v>
      </c>
      <c r="E266" s="25">
        <v>41244</v>
      </c>
      <c r="F266" s="26">
        <f t="shared" ca="1" si="20"/>
        <v>7</v>
      </c>
      <c r="G266" s="16" t="s">
        <v>74</v>
      </c>
      <c r="H266" s="23" t="s">
        <v>75</v>
      </c>
      <c r="I266" s="27" t="s">
        <v>76</v>
      </c>
      <c r="J266" s="29" t="s">
        <v>69</v>
      </c>
      <c r="K266" s="22"/>
      <c r="L266" s="30">
        <v>6</v>
      </c>
      <c r="M266" s="30">
        <v>6</v>
      </c>
      <c r="N266" s="30" t="s">
        <v>49</v>
      </c>
      <c r="O266" s="30">
        <f t="shared" si="21"/>
        <v>12</v>
      </c>
      <c r="P266" s="30" t="s">
        <v>49</v>
      </c>
      <c r="Q266" s="31" t="s">
        <v>49</v>
      </c>
      <c r="R266" s="30">
        <v>2</v>
      </c>
      <c r="S266" s="33" t="s">
        <v>44</v>
      </c>
    </row>
    <row r="267" spans="1:19" ht="23.25" customHeight="1">
      <c r="A267" s="14">
        <v>17</v>
      </c>
      <c r="B267" s="22" t="s">
        <v>1516</v>
      </c>
      <c r="C267" s="22" t="s">
        <v>1061</v>
      </c>
      <c r="D267" s="22" t="s">
        <v>1062</v>
      </c>
      <c r="E267" s="25">
        <v>40829</v>
      </c>
      <c r="F267" s="26">
        <f t="shared" ca="1" si="20"/>
        <v>8</v>
      </c>
      <c r="G267" s="16" t="s">
        <v>74</v>
      </c>
      <c r="H267" s="29" t="s">
        <v>489</v>
      </c>
      <c r="I267" s="27" t="s">
        <v>338</v>
      </c>
      <c r="J267" s="29" t="s">
        <v>69</v>
      </c>
      <c r="K267" s="22" t="s">
        <v>171</v>
      </c>
      <c r="L267" s="30">
        <v>1</v>
      </c>
      <c r="M267" s="30">
        <v>1</v>
      </c>
      <c r="N267" s="30" t="s">
        <v>49</v>
      </c>
      <c r="O267" s="30">
        <f t="shared" si="21"/>
        <v>2</v>
      </c>
      <c r="P267" s="30" t="s">
        <v>49</v>
      </c>
      <c r="Q267" s="31" t="s">
        <v>49</v>
      </c>
      <c r="R267" s="30">
        <v>1</v>
      </c>
      <c r="S267" s="33" t="s">
        <v>44</v>
      </c>
    </row>
    <row r="268" spans="1:19" ht="23.25" customHeight="1">
      <c r="A268" s="14">
        <v>18</v>
      </c>
      <c r="B268" s="22" t="s">
        <v>1516</v>
      </c>
      <c r="C268" s="22" t="s">
        <v>916</v>
      </c>
      <c r="D268" s="22" t="s">
        <v>917</v>
      </c>
      <c r="E268" s="25">
        <v>41244</v>
      </c>
      <c r="F268" s="26">
        <f t="shared" ca="1" si="20"/>
        <v>7</v>
      </c>
      <c r="G268" s="16" t="s">
        <v>74</v>
      </c>
      <c r="H268" s="29" t="s">
        <v>88</v>
      </c>
      <c r="I268" s="27" t="s">
        <v>159</v>
      </c>
      <c r="J268" s="29" t="s">
        <v>69</v>
      </c>
      <c r="K268" s="22"/>
      <c r="L268" s="30">
        <v>2</v>
      </c>
      <c r="M268" s="30">
        <v>2</v>
      </c>
      <c r="N268" s="30" t="s">
        <v>49</v>
      </c>
      <c r="O268" s="30">
        <f t="shared" si="21"/>
        <v>4</v>
      </c>
      <c r="P268" s="30" t="s">
        <v>49</v>
      </c>
      <c r="Q268" s="31" t="s">
        <v>49</v>
      </c>
      <c r="R268" s="30">
        <v>0</v>
      </c>
      <c r="S268" s="33" t="s">
        <v>44</v>
      </c>
    </row>
    <row r="269" spans="1:19" ht="23.25" customHeight="1">
      <c r="A269" s="14">
        <v>19</v>
      </c>
      <c r="B269" s="22" t="s">
        <v>63</v>
      </c>
      <c r="C269" s="22" t="s">
        <v>217</v>
      </c>
      <c r="D269" s="22" t="s">
        <v>218</v>
      </c>
      <c r="E269" s="25">
        <v>41866</v>
      </c>
      <c r="F269" s="26">
        <f t="shared" ca="1" si="20"/>
        <v>5</v>
      </c>
      <c r="G269" s="16" t="s">
        <v>66</v>
      </c>
      <c r="H269" s="23" t="s">
        <v>67</v>
      </c>
      <c r="I269" s="27" t="s">
        <v>153</v>
      </c>
      <c r="J269" s="29" t="s">
        <v>69</v>
      </c>
      <c r="K269" s="22"/>
      <c r="L269" s="30">
        <v>3</v>
      </c>
      <c r="M269" s="30">
        <v>3</v>
      </c>
      <c r="N269" s="30" t="s">
        <v>48</v>
      </c>
      <c r="O269" s="30">
        <f t="shared" si="21"/>
        <v>6</v>
      </c>
      <c r="P269" s="30" t="s">
        <v>48</v>
      </c>
      <c r="Q269" s="31" t="s">
        <v>48</v>
      </c>
      <c r="R269" s="30">
        <v>0</v>
      </c>
      <c r="S269" s="33" t="s">
        <v>44</v>
      </c>
    </row>
    <row r="270" spans="1:19" ht="23.25" customHeight="1">
      <c r="A270" s="14">
        <v>20</v>
      </c>
      <c r="B270" s="22" t="s">
        <v>71</v>
      </c>
      <c r="C270" s="22" t="s">
        <v>336</v>
      </c>
      <c r="D270" s="22" t="s">
        <v>337</v>
      </c>
      <c r="E270" s="25">
        <v>41730</v>
      </c>
      <c r="F270" s="26">
        <f t="shared" ca="1" si="20"/>
        <v>5</v>
      </c>
      <c r="G270" s="16" t="s">
        <v>74</v>
      </c>
      <c r="H270" s="29" t="s">
        <v>216</v>
      </c>
      <c r="I270" s="27" t="s">
        <v>338</v>
      </c>
      <c r="J270" s="29" t="s">
        <v>69</v>
      </c>
      <c r="K270" s="22"/>
      <c r="L270" s="30">
        <v>2</v>
      </c>
      <c r="M270" s="30">
        <v>3</v>
      </c>
      <c r="N270" s="30" t="s">
        <v>48</v>
      </c>
      <c r="O270" s="30">
        <f t="shared" si="21"/>
        <v>5</v>
      </c>
      <c r="P270" s="30" t="s">
        <v>48</v>
      </c>
      <c r="Q270" s="31" t="s">
        <v>48</v>
      </c>
      <c r="R270" s="30">
        <v>0</v>
      </c>
      <c r="S270" s="33" t="s">
        <v>44</v>
      </c>
    </row>
    <row r="271" spans="1:19" ht="23.25" customHeight="1">
      <c r="A271" s="14">
        <v>21</v>
      </c>
      <c r="B271" s="23" t="s">
        <v>1516</v>
      </c>
      <c r="C271" s="22" t="s">
        <v>656</v>
      </c>
      <c r="D271" s="22" t="s">
        <v>657</v>
      </c>
      <c r="E271" s="25">
        <v>31428</v>
      </c>
      <c r="F271" s="26">
        <f t="shared" ca="1" si="20"/>
        <v>33</v>
      </c>
      <c r="G271" s="14" t="s">
        <v>74</v>
      </c>
      <c r="H271" s="29" t="s">
        <v>119</v>
      </c>
      <c r="I271" s="28" t="s">
        <v>162</v>
      </c>
      <c r="J271" s="23" t="s">
        <v>85</v>
      </c>
      <c r="K271" s="25"/>
      <c r="L271" s="30">
        <v>0</v>
      </c>
      <c r="M271" s="30">
        <v>0</v>
      </c>
      <c r="N271" s="30" t="s">
        <v>48</v>
      </c>
      <c r="O271" s="30">
        <f t="shared" si="21"/>
        <v>0</v>
      </c>
      <c r="P271" s="30" t="s">
        <v>70</v>
      </c>
      <c r="Q271" s="31" t="s">
        <v>70</v>
      </c>
      <c r="R271" s="30"/>
      <c r="S271" s="33" t="s">
        <v>44</v>
      </c>
    </row>
    <row r="272" spans="1:19" ht="23.25" customHeight="1">
      <c r="A272" s="14">
        <v>22</v>
      </c>
      <c r="B272" s="22" t="s">
        <v>1516</v>
      </c>
      <c r="C272" s="22" t="s">
        <v>1063</v>
      </c>
      <c r="D272" s="22" t="s">
        <v>1064</v>
      </c>
      <c r="E272" s="25">
        <v>41171</v>
      </c>
      <c r="F272" s="26">
        <f t="shared" ca="1" si="20"/>
        <v>7</v>
      </c>
      <c r="G272" s="16" t="s">
        <v>74</v>
      </c>
      <c r="H272" s="29" t="s">
        <v>88</v>
      </c>
      <c r="I272" s="27" t="s">
        <v>159</v>
      </c>
      <c r="J272" s="29" t="s">
        <v>69</v>
      </c>
      <c r="K272" s="22" t="s">
        <v>171</v>
      </c>
      <c r="L272" s="30">
        <v>0</v>
      </c>
      <c r="M272" s="30">
        <v>0</v>
      </c>
      <c r="N272" s="30" t="s">
        <v>48</v>
      </c>
      <c r="O272" s="30">
        <f t="shared" si="21"/>
        <v>0</v>
      </c>
      <c r="P272" s="30" t="s">
        <v>70</v>
      </c>
      <c r="Q272" s="31" t="s">
        <v>49</v>
      </c>
      <c r="R272" s="30">
        <v>1</v>
      </c>
      <c r="S272" s="33" t="s">
        <v>44</v>
      </c>
    </row>
    <row r="273" spans="1:19" ht="23.25" customHeight="1">
      <c r="A273" s="14">
        <v>23</v>
      </c>
      <c r="B273" s="22" t="s">
        <v>1516</v>
      </c>
      <c r="C273" s="22" t="s">
        <v>224</v>
      </c>
      <c r="D273" s="22" t="s">
        <v>225</v>
      </c>
      <c r="E273" s="25">
        <v>41730</v>
      </c>
      <c r="F273" s="26">
        <f t="shared" ca="1" si="20"/>
        <v>5</v>
      </c>
      <c r="G273" s="16" t="s">
        <v>74</v>
      </c>
      <c r="H273" s="29" t="s">
        <v>75</v>
      </c>
      <c r="I273" s="27" t="s">
        <v>162</v>
      </c>
      <c r="J273" s="29" t="s">
        <v>69</v>
      </c>
      <c r="K273" s="22" t="s">
        <v>171</v>
      </c>
      <c r="L273" s="30">
        <v>1</v>
      </c>
      <c r="M273" s="30">
        <v>1</v>
      </c>
      <c r="N273" s="30" t="s">
        <v>48</v>
      </c>
      <c r="O273" s="30">
        <f t="shared" si="21"/>
        <v>2</v>
      </c>
      <c r="P273" s="30" t="s">
        <v>48</v>
      </c>
      <c r="Q273" s="31" t="s">
        <v>48</v>
      </c>
      <c r="R273" s="30">
        <v>2</v>
      </c>
      <c r="S273" s="33" t="s">
        <v>44</v>
      </c>
    </row>
    <row r="274" spans="1:19" ht="23.25" customHeight="1">
      <c r="A274" s="14">
        <v>24</v>
      </c>
      <c r="B274" s="22" t="s">
        <v>63</v>
      </c>
      <c r="C274" s="22" t="s">
        <v>724</v>
      </c>
      <c r="D274" s="22" t="s">
        <v>725</v>
      </c>
      <c r="E274" s="25">
        <v>40057</v>
      </c>
      <c r="F274" s="26">
        <f t="shared" ca="1" si="20"/>
        <v>10</v>
      </c>
      <c r="G274" s="16" t="s">
        <v>66</v>
      </c>
      <c r="H274" s="29" t="s">
        <v>79</v>
      </c>
      <c r="I274" s="27" t="s">
        <v>159</v>
      </c>
      <c r="J274" s="29" t="s">
        <v>69</v>
      </c>
      <c r="K274" s="22"/>
      <c r="L274" s="30">
        <v>1</v>
      </c>
      <c r="M274" s="30">
        <v>1</v>
      </c>
      <c r="N274" s="30" t="s">
        <v>49</v>
      </c>
      <c r="O274" s="30">
        <f t="shared" si="21"/>
        <v>2</v>
      </c>
      <c r="P274" s="30" t="s">
        <v>49</v>
      </c>
      <c r="Q274" s="31" t="s">
        <v>70</v>
      </c>
      <c r="R274" s="35"/>
      <c r="S274" s="33" t="s">
        <v>44</v>
      </c>
    </row>
    <row r="275" spans="1:19" ht="23.25" customHeight="1">
      <c r="A275" s="14">
        <v>25</v>
      </c>
      <c r="B275" s="22" t="s">
        <v>1516</v>
      </c>
      <c r="C275" s="22" t="s">
        <v>604</v>
      </c>
      <c r="D275" s="22" t="s">
        <v>605</v>
      </c>
      <c r="E275" s="25">
        <v>41872</v>
      </c>
      <c r="F275" s="26">
        <f t="shared" ca="1" si="20"/>
        <v>5</v>
      </c>
      <c r="G275" s="16" t="s">
        <v>74</v>
      </c>
      <c r="H275" s="29" t="s">
        <v>75</v>
      </c>
      <c r="I275" s="27" t="s">
        <v>379</v>
      </c>
      <c r="J275" s="29" t="s">
        <v>69</v>
      </c>
      <c r="K275" s="22"/>
      <c r="L275" s="30">
        <v>1</v>
      </c>
      <c r="M275" s="30">
        <v>1</v>
      </c>
      <c r="N275" s="30" t="s">
        <v>48</v>
      </c>
      <c r="O275" s="30">
        <f t="shared" si="21"/>
        <v>2</v>
      </c>
      <c r="P275" s="30" t="s">
        <v>48</v>
      </c>
      <c r="Q275" s="31" t="s">
        <v>48</v>
      </c>
      <c r="R275" s="30">
        <v>0</v>
      </c>
      <c r="S275" s="33" t="s">
        <v>44</v>
      </c>
    </row>
    <row r="276" spans="1:19" ht="23.25" customHeight="1">
      <c r="A276" s="14">
        <v>26</v>
      </c>
      <c r="B276" s="23" t="s">
        <v>93</v>
      </c>
      <c r="C276" s="22" t="s">
        <v>665</v>
      </c>
      <c r="D276" s="22" t="s">
        <v>666</v>
      </c>
      <c r="E276" s="25">
        <v>32524</v>
      </c>
      <c r="F276" s="26">
        <f t="shared" ca="1" si="20"/>
        <v>30</v>
      </c>
      <c r="G276" s="14" t="s">
        <v>66</v>
      </c>
      <c r="H276" s="29" t="s">
        <v>79</v>
      </c>
      <c r="I276" s="28" t="s">
        <v>80</v>
      </c>
      <c r="J276" s="23" t="s">
        <v>85</v>
      </c>
      <c r="K276" s="25"/>
      <c r="L276" s="30">
        <v>4</v>
      </c>
      <c r="M276" s="30">
        <v>4</v>
      </c>
      <c r="N276" s="30" t="s">
        <v>50</v>
      </c>
      <c r="O276" s="30">
        <f t="shared" si="21"/>
        <v>8</v>
      </c>
      <c r="P276" s="30" t="s">
        <v>50</v>
      </c>
      <c r="Q276" s="31" t="s">
        <v>50</v>
      </c>
      <c r="R276" s="30">
        <v>0</v>
      </c>
      <c r="S276" s="33" t="s">
        <v>44</v>
      </c>
    </row>
    <row r="277" spans="1:19" ht="23.25" customHeight="1">
      <c r="A277" s="14">
        <v>27</v>
      </c>
      <c r="B277" s="22" t="s">
        <v>101</v>
      </c>
      <c r="C277" s="22" t="s">
        <v>487</v>
      </c>
      <c r="D277" s="22" t="s">
        <v>488</v>
      </c>
      <c r="E277" s="25">
        <v>39155</v>
      </c>
      <c r="F277" s="26">
        <f t="shared" ca="1" si="20"/>
        <v>12</v>
      </c>
      <c r="G277" s="16" t="s">
        <v>74</v>
      </c>
      <c r="H277" s="29" t="s">
        <v>489</v>
      </c>
      <c r="I277" s="27" t="s">
        <v>338</v>
      </c>
      <c r="J277" s="29" t="s">
        <v>69</v>
      </c>
      <c r="K277" s="22" t="s">
        <v>171</v>
      </c>
      <c r="L277" s="30">
        <v>0</v>
      </c>
      <c r="M277" s="30">
        <v>0</v>
      </c>
      <c r="N277" s="30" t="s">
        <v>48</v>
      </c>
      <c r="O277" s="30">
        <f t="shared" si="21"/>
        <v>0</v>
      </c>
      <c r="P277" s="30" t="s">
        <v>70</v>
      </c>
      <c r="Q277" s="31" t="s">
        <v>49</v>
      </c>
      <c r="R277" s="30">
        <v>1</v>
      </c>
      <c r="S277" s="33" t="s">
        <v>44</v>
      </c>
    </row>
    <row r="278" spans="1:19" ht="23.25" customHeight="1">
      <c r="A278" s="14">
        <v>28</v>
      </c>
      <c r="B278" s="22" t="s">
        <v>71</v>
      </c>
      <c r="C278" s="22" t="s">
        <v>493</v>
      </c>
      <c r="D278" s="22" t="s">
        <v>494</v>
      </c>
      <c r="E278" s="25">
        <v>40330</v>
      </c>
      <c r="F278" s="26">
        <f t="shared" ca="1" si="20"/>
        <v>9</v>
      </c>
      <c r="G278" s="16" t="s">
        <v>495</v>
      </c>
      <c r="H278" s="29" t="s">
        <v>496</v>
      </c>
      <c r="I278" s="27" t="s">
        <v>338</v>
      </c>
      <c r="J278" s="29" t="s">
        <v>69</v>
      </c>
      <c r="K278" s="22"/>
      <c r="L278" s="30">
        <v>1</v>
      </c>
      <c r="M278" s="30">
        <v>1</v>
      </c>
      <c r="N278" s="30" t="s">
        <v>49</v>
      </c>
      <c r="O278" s="30">
        <f t="shared" si="21"/>
        <v>2</v>
      </c>
      <c r="P278" s="30" t="s">
        <v>49</v>
      </c>
      <c r="Q278" s="31" t="s">
        <v>49</v>
      </c>
      <c r="R278" s="30">
        <v>0</v>
      </c>
      <c r="S278" s="33" t="s">
        <v>44</v>
      </c>
    </row>
    <row r="279" spans="1:19" ht="23.25" customHeight="1">
      <c r="A279" s="14">
        <v>29</v>
      </c>
      <c r="B279" s="23" t="s">
        <v>93</v>
      </c>
      <c r="C279" s="22" t="s">
        <v>672</v>
      </c>
      <c r="D279" s="22" t="s">
        <v>673</v>
      </c>
      <c r="E279" s="25">
        <v>35930</v>
      </c>
      <c r="F279" s="26">
        <f t="shared" ca="1" si="20"/>
        <v>21</v>
      </c>
      <c r="G279" s="14" t="s">
        <v>66</v>
      </c>
      <c r="H279" s="29" t="s">
        <v>674</v>
      </c>
      <c r="I279" s="28" t="s">
        <v>675</v>
      </c>
      <c r="J279" s="23" t="s">
        <v>85</v>
      </c>
      <c r="K279" s="25"/>
      <c r="L279" s="30">
        <v>3</v>
      </c>
      <c r="M279" s="30">
        <v>3</v>
      </c>
      <c r="N279" s="30" t="s">
        <v>50</v>
      </c>
      <c r="O279" s="30">
        <f t="shared" si="21"/>
        <v>6</v>
      </c>
      <c r="P279" s="30" t="s">
        <v>50</v>
      </c>
      <c r="Q279" s="31" t="s">
        <v>50</v>
      </c>
      <c r="R279" s="30">
        <v>1</v>
      </c>
      <c r="S279" s="33" t="s">
        <v>44</v>
      </c>
    </row>
    <row r="280" spans="1:19" ht="23.25" customHeight="1">
      <c r="A280" s="14">
        <v>30</v>
      </c>
      <c r="B280" s="22" t="s">
        <v>1516</v>
      </c>
      <c r="C280" s="22" t="s">
        <v>760</v>
      </c>
      <c r="D280" s="22" t="s">
        <v>118</v>
      </c>
      <c r="E280" s="25">
        <v>41244</v>
      </c>
      <c r="F280" s="26">
        <f t="shared" ca="1" si="20"/>
        <v>7</v>
      </c>
      <c r="G280" s="16" t="s">
        <v>74</v>
      </c>
      <c r="H280" s="29" t="s">
        <v>75</v>
      </c>
      <c r="I280" s="27" t="s">
        <v>76</v>
      </c>
      <c r="J280" s="29" t="s">
        <v>69</v>
      </c>
      <c r="K280" s="22"/>
      <c r="L280" s="30">
        <v>4</v>
      </c>
      <c r="M280" s="30">
        <v>5</v>
      </c>
      <c r="N280" s="30" t="s">
        <v>49</v>
      </c>
      <c r="O280" s="30">
        <f t="shared" si="21"/>
        <v>9</v>
      </c>
      <c r="P280" s="30" t="s">
        <v>49</v>
      </c>
      <c r="Q280" s="31" t="s">
        <v>49</v>
      </c>
      <c r="R280" s="30">
        <v>2</v>
      </c>
      <c r="S280" s="33" t="s">
        <v>44</v>
      </c>
    </row>
    <row r="281" spans="1:19" ht="23.25" customHeight="1">
      <c r="A281" s="14">
        <v>31</v>
      </c>
      <c r="B281" s="22" t="s">
        <v>1516</v>
      </c>
      <c r="C281" s="22" t="s">
        <v>168</v>
      </c>
      <c r="D281" s="22" t="s">
        <v>1065</v>
      </c>
      <c r="E281" s="25">
        <v>41244</v>
      </c>
      <c r="F281" s="26">
        <f t="shared" ca="1" si="20"/>
        <v>7</v>
      </c>
      <c r="G281" s="16" t="s">
        <v>74</v>
      </c>
      <c r="H281" s="29" t="s">
        <v>1066</v>
      </c>
      <c r="I281" s="27" t="s">
        <v>162</v>
      </c>
      <c r="J281" s="29" t="s">
        <v>69</v>
      </c>
      <c r="K281" s="22" t="s">
        <v>171</v>
      </c>
      <c r="L281" s="30">
        <v>0</v>
      </c>
      <c r="M281" s="30">
        <v>0</v>
      </c>
      <c r="N281" s="30" t="s">
        <v>48</v>
      </c>
      <c r="O281" s="30">
        <f t="shared" si="21"/>
        <v>0</v>
      </c>
      <c r="P281" s="30" t="s">
        <v>70</v>
      </c>
      <c r="Q281" s="31" t="s">
        <v>49</v>
      </c>
      <c r="R281" s="30">
        <v>1</v>
      </c>
      <c r="S281" s="33" t="s">
        <v>44</v>
      </c>
    </row>
    <row r="282" spans="1:19" ht="23.25" customHeight="1">
      <c r="A282" s="14">
        <v>32</v>
      </c>
      <c r="B282" s="23" t="s">
        <v>116</v>
      </c>
      <c r="C282" s="22" t="s">
        <v>681</v>
      </c>
      <c r="D282" s="22" t="s">
        <v>682</v>
      </c>
      <c r="E282" s="25">
        <v>34596</v>
      </c>
      <c r="F282" s="26">
        <f t="shared" ca="1" si="20"/>
        <v>25</v>
      </c>
      <c r="G282" s="14" t="s">
        <v>74</v>
      </c>
      <c r="H282" s="29" t="s">
        <v>346</v>
      </c>
      <c r="I282" s="28" t="s">
        <v>44</v>
      </c>
      <c r="J282" s="23" t="s">
        <v>85</v>
      </c>
      <c r="K282" s="25"/>
      <c r="L282" s="30">
        <v>0</v>
      </c>
      <c r="M282" s="30">
        <v>0</v>
      </c>
      <c r="N282" s="30" t="s">
        <v>48</v>
      </c>
      <c r="O282" s="30">
        <f t="shared" si="21"/>
        <v>0</v>
      </c>
      <c r="P282" s="30" t="s">
        <v>70</v>
      </c>
      <c r="Q282" s="31" t="s">
        <v>49</v>
      </c>
      <c r="R282" s="30">
        <v>1</v>
      </c>
      <c r="S282" s="33" t="s">
        <v>44</v>
      </c>
    </row>
    <row r="283" spans="1:19" ht="23.25" customHeight="1">
      <c r="A283" s="14">
        <v>33</v>
      </c>
      <c r="B283" s="22" t="s">
        <v>71</v>
      </c>
      <c r="C283" s="22" t="s">
        <v>786</v>
      </c>
      <c r="D283" s="22" t="s">
        <v>787</v>
      </c>
      <c r="E283" s="25">
        <v>41244</v>
      </c>
      <c r="F283" s="26">
        <f t="shared" ref="F283:F314" ca="1" si="22">(YEAR(NOW())-YEAR(E283))</f>
        <v>7</v>
      </c>
      <c r="G283" s="16" t="s">
        <v>74</v>
      </c>
      <c r="H283" s="29" t="s">
        <v>75</v>
      </c>
      <c r="I283" s="27" t="s">
        <v>76</v>
      </c>
      <c r="J283" s="29" t="s">
        <v>69</v>
      </c>
      <c r="K283" s="22"/>
      <c r="L283" s="30">
        <v>3</v>
      </c>
      <c r="M283" s="30">
        <v>4</v>
      </c>
      <c r="N283" s="30" t="s">
        <v>49</v>
      </c>
      <c r="O283" s="30">
        <f t="shared" ref="O283:O314" si="23">SUM(K283:N283)</f>
        <v>7</v>
      </c>
      <c r="P283" s="30" t="s">
        <v>49</v>
      </c>
      <c r="Q283" s="31" t="s">
        <v>49</v>
      </c>
      <c r="R283" s="30">
        <v>1</v>
      </c>
      <c r="S283" s="33" t="s">
        <v>44</v>
      </c>
    </row>
    <row r="284" spans="1:19" ht="23.25" customHeight="1">
      <c r="A284" s="14">
        <v>34</v>
      </c>
      <c r="B284" s="22" t="s">
        <v>1516</v>
      </c>
      <c r="C284" s="22" t="s">
        <v>606</v>
      </c>
      <c r="D284" s="22" t="s">
        <v>607</v>
      </c>
      <c r="E284" s="25">
        <v>41281</v>
      </c>
      <c r="F284" s="26">
        <f t="shared" ca="1" si="22"/>
        <v>6</v>
      </c>
      <c r="G284" s="16" t="s">
        <v>74</v>
      </c>
      <c r="H284" s="29" t="s">
        <v>88</v>
      </c>
      <c r="I284" s="27" t="s">
        <v>159</v>
      </c>
      <c r="J284" s="29" t="s">
        <v>69</v>
      </c>
      <c r="K284" s="22"/>
      <c r="L284" s="30">
        <v>1</v>
      </c>
      <c r="M284" s="30">
        <v>1</v>
      </c>
      <c r="N284" s="30" t="s">
        <v>48</v>
      </c>
      <c r="O284" s="30">
        <f t="shared" si="23"/>
        <v>2</v>
      </c>
      <c r="P284" s="30" t="s">
        <v>49</v>
      </c>
      <c r="Q284" s="31" t="s">
        <v>48</v>
      </c>
      <c r="R284" s="30">
        <v>0</v>
      </c>
      <c r="S284" s="33" t="s">
        <v>44</v>
      </c>
    </row>
    <row r="285" spans="1:19" ht="23.25" customHeight="1">
      <c r="A285" s="14">
        <v>35</v>
      </c>
      <c r="B285" s="22" t="s">
        <v>101</v>
      </c>
      <c r="C285" s="22" t="s">
        <v>726</v>
      </c>
      <c r="D285" s="22" t="s">
        <v>727</v>
      </c>
      <c r="E285" s="25">
        <v>39155</v>
      </c>
      <c r="F285" s="26">
        <f t="shared" ca="1" si="22"/>
        <v>12</v>
      </c>
      <c r="G285" s="16" t="s">
        <v>74</v>
      </c>
      <c r="H285" s="29" t="s">
        <v>75</v>
      </c>
      <c r="I285" s="27" t="s">
        <v>76</v>
      </c>
      <c r="J285" s="29" t="s">
        <v>69</v>
      </c>
      <c r="K285" s="22"/>
      <c r="L285" s="30">
        <v>0</v>
      </c>
      <c r="M285" s="30">
        <v>1</v>
      </c>
      <c r="N285" s="30" t="s">
        <v>49</v>
      </c>
      <c r="O285" s="30">
        <f t="shared" si="23"/>
        <v>1</v>
      </c>
      <c r="P285" s="30" t="s">
        <v>70</v>
      </c>
      <c r="Q285" s="31" t="s">
        <v>70</v>
      </c>
      <c r="R285" s="35"/>
      <c r="S285" s="33" t="s">
        <v>44</v>
      </c>
    </row>
    <row r="286" spans="1:19" ht="23.25" customHeight="1">
      <c r="A286" s="14">
        <v>36</v>
      </c>
      <c r="B286" s="22" t="s">
        <v>63</v>
      </c>
      <c r="C286" s="22" t="s">
        <v>375</v>
      </c>
      <c r="D286" s="22" t="s">
        <v>376</v>
      </c>
      <c r="E286" s="25">
        <v>40344</v>
      </c>
      <c r="F286" s="26">
        <f t="shared" ca="1" si="22"/>
        <v>9</v>
      </c>
      <c r="G286" s="16" t="s">
        <v>66</v>
      </c>
      <c r="H286" s="29" t="s">
        <v>67</v>
      </c>
      <c r="I286" s="27" t="s">
        <v>80</v>
      </c>
      <c r="J286" s="29" t="s">
        <v>69</v>
      </c>
      <c r="K286" s="22"/>
      <c r="L286" s="30">
        <v>2</v>
      </c>
      <c r="M286" s="30">
        <v>2</v>
      </c>
      <c r="N286" s="30" t="s">
        <v>49</v>
      </c>
      <c r="O286" s="30">
        <f t="shared" si="23"/>
        <v>4</v>
      </c>
      <c r="P286" s="30" t="s">
        <v>49</v>
      </c>
      <c r="Q286" s="31" t="s">
        <v>49</v>
      </c>
      <c r="R286" s="30">
        <v>0</v>
      </c>
      <c r="S286" s="33" t="s">
        <v>44</v>
      </c>
    </row>
    <row r="287" spans="1:19" ht="23.25" customHeight="1">
      <c r="A287" s="14">
        <v>37</v>
      </c>
      <c r="B287" s="22" t="s">
        <v>1516</v>
      </c>
      <c r="C287" s="22" t="s">
        <v>151</v>
      </c>
      <c r="D287" s="22" t="s">
        <v>152</v>
      </c>
      <c r="E287" s="25">
        <v>41281</v>
      </c>
      <c r="F287" s="26">
        <f t="shared" ca="1" si="22"/>
        <v>6</v>
      </c>
      <c r="G287" s="16" t="s">
        <v>74</v>
      </c>
      <c r="H287" s="29" t="s">
        <v>75</v>
      </c>
      <c r="I287" s="27" t="s">
        <v>153</v>
      </c>
      <c r="J287" s="29" t="s">
        <v>69</v>
      </c>
      <c r="K287" s="22"/>
      <c r="L287" s="30">
        <v>3</v>
      </c>
      <c r="M287" s="30">
        <v>3</v>
      </c>
      <c r="N287" s="30" t="s">
        <v>48</v>
      </c>
      <c r="O287" s="30">
        <f t="shared" si="23"/>
        <v>6</v>
      </c>
      <c r="P287" s="30" t="s">
        <v>49</v>
      </c>
      <c r="Q287" s="31" t="s">
        <v>48</v>
      </c>
      <c r="R287" s="30">
        <v>1</v>
      </c>
      <c r="S287" s="33" t="s">
        <v>44</v>
      </c>
    </row>
    <row r="288" spans="1:19" ht="23.25" customHeight="1">
      <c r="A288" s="14">
        <v>38</v>
      </c>
      <c r="B288" s="22" t="s">
        <v>101</v>
      </c>
      <c r="C288" s="22" t="s">
        <v>1067</v>
      </c>
      <c r="D288" s="22" t="s">
        <v>1068</v>
      </c>
      <c r="E288" s="25">
        <v>41244</v>
      </c>
      <c r="F288" s="26">
        <f t="shared" ca="1" si="22"/>
        <v>7</v>
      </c>
      <c r="G288" s="16" t="s">
        <v>74</v>
      </c>
      <c r="H288" s="23" t="s">
        <v>489</v>
      </c>
      <c r="I288" s="27" t="s">
        <v>338</v>
      </c>
      <c r="J288" s="29" t="s">
        <v>69</v>
      </c>
      <c r="K288" s="22"/>
      <c r="L288" s="30">
        <v>1</v>
      </c>
      <c r="M288" s="30">
        <v>1</v>
      </c>
      <c r="N288" s="30" t="s">
        <v>49</v>
      </c>
      <c r="O288" s="30">
        <f t="shared" si="23"/>
        <v>2</v>
      </c>
      <c r="P288" s="30" t="s">
        <v>49</v>
      </c>
      <c r="Q288" s="31" t="s">
        <v>49</v>
      </c>
      <c r="R288" s="30">
        <v>0</v>
      </c>
      <c r="S288" s="33" t="s">
        <v>44</v>
      </c>
    </row>
    <row r="289" spans="1:19" ht="23.25" customHeight="1">
      <c r="A289" s="14">
        <v>39</v>
      </c>
      <c r="B289" s="22" t="s">
        <v>1516</v>
      </c>
      <c r="C289" s="22" t="s">
        <v>341</v>
      </c>
      <c r="D289" s="22" t="s">
        <v>342</v>
      </c>
      <c r="E289" s="25">
        <v>41730</v>
      </c>
      <c r="F289" s="26">
        <f t="shared" ca="1" si="22"/>
        <v>5</v>
      </c>
      <c r="G289" s="16" t="s">
        <v>74</v>
      </c>
      <c r="H289" s="29" t="s">
        <v>88</v>
      </c>
      <c r="I289" s="27" t="s">
        <v>159</v>
      </c>
      <c r="J289" s="29" t="s">
        <v>69</v>
      </c>
      <c r="K289" s="22"/>
      <c r="L289" s="30">
        <v>2</v>
      </c>
      <c r="M289" s="30">
        <v>2</v>
      </c>
      <c r="N289" s="30" t="s">
        <v>48</v>
      </c>
      <c r="O289" s="30">
        <f t="shared" si="23"/>
        <v>4</v>
      </c>
      <c r="P289" s="30" t="s">
        <v>48</v>
      </c>
      <c r="Q289" s="31" t="s">
        <v>48</v>
      </c>
      <c r="R289" s="30">
        <v>0</v>
      </c>
      <c r="S289" s="33" t="s">
        <v>44</v>
      </c>
    </row>
    <row r="290" spans="1:19" ht="23.25" customHeight="1">
      <c r="A290" s="14">
        <v>40</v>
      </c>
      <c r="B290" s="22" t="s">
        <v>1516</v>
      </c>
      <c r="C290" s="22" t="s">
        <v>811</v>
      </c>
      <c r="D290" s="22" t="s">
        <v>812</v>
      </c>
      <c r="E290" s="25">
        <v>41244</v>
      </c>
      <c r="F290" s="26">
        <f t="shared" ca="1" si="22"/>
        <v>7</v>
      </c>
      <c r="G290" s="16" t="s">
        <v>74</v>
      </c>
      <c r="H290" s="29" t="s">
        <v>75</v>
      </c>
      <c r="I290" s="27" t="s">
        <v>76</v>
      </c>
      <c r="J290" s="29" t="s">
        <v>69</v>
      </c>
      <c r="K290" s="22"/>
      <c r="L290" s="30">
        <v>2</v>
      </c>
      <c r="M290" s="30">
        <v>5</v>
      </c>
      <c r="N290" s="30" t="s">
        <v>49</v>
      </c>
      <c r="O290" s="30">
        <f t="shared" si="23"/>
        <v>7</v>
      </c>
      <c r="P290" s="30" t="s">
        <v>49</v>
      </c>
      <c r="Q290" s="31" t="s">
        <v>49</v>
      </c>
      <c r="R290" s="30">
        <v>1</v>
      </c>
      <c r="S290" s="33" t="s">
        <v>44</v>
      </c>
    </row>
    <row r="291" spans="1:19" ht="23.25" customHeight="1">
      <c r="A291" s="14">
        <v>41</v>
      </c>
      <c r="B291" s="22" t="s">
        <v>71</v>
      </c>
      <c r="C291" s="22" t="s">
        <v>761</v>
      </c>
      <c r="D291" s="22" t="s">
        <v>762</v>
      </c>
      <c r="E291" s="25">
        <v>41171</v>
      </c>
      <c r="F291" s="26">
        <f t="shared" ca="1" si="22"/>
        <v>7</v>
      </c>
      <c r="G291" s="16" t="s">
        <v>74</v>
      </c>
      <c r="H291" s="29" t="s">
        <v>75</v>
      </c>
      <c r="I291" s="27" t="s">
        <v>76</v>
      </c>
      <c r="J291" s="29" t="s">
        <v>69</v>
      </c>
      <c r="K291" s="22"/>
      <c r="L291" s="30">
        <v>6</v>
      </c>
      <c r="M291" s="30">
        <v>6</v>
      </c>
      <c r="N291" s="30" t="s">
        <v>49</v>
      </c>
      <c r="O291" s="30">
        <f t="shared" si="23"/>
        <v>12</v>
      </c>
      <c r="P291" s="30" t="s">
        <v>49</v>
      </c>
      <c r="Q291" s="31" t="s">
        <v>49</v>
      </c>
      <c r="R291" s="30">
        <v>0</v>
      </c>
      <c r="S291" s="33" t="s">
        <v>44</v>
      </c>
    </row>
    <row r="292" spans="1:19" ht="23.25" customHeight="1">
      <c r="A292" s="14">
        <v>42</v>
      </c>
      <c r="B292" s="23" t="s">
        <v>101</v>
      </c>
      <c r="C292" s="22" t="s">
        <v>704</v>
      </c>
      <c r="D292" s="22" t="s">
        <v>705</v>
      </c>
      <c r="E292" s="25">
        <v>34204</v>
      </c>
      <c r="F292" s="26">
        <f t="shared" ca="1" si="22"/>
        <v>26</v>
      </c>
      <c r="G292" s="14" t="s">
        <v>74</v>
      </c>
      <c r="H292" s="29" t="s">
        <v>216</v>
      </c>
      <c r="I292" s="28" t="s">
        <v>153</v>
      </c>
      <c r="J292" s="23" t="s">
        <v>85</v>
      </c>
      <c r="K292" s="25"/>
      <c r="L292" s="30">
        <v>1</v>
      </c>
      <c r="M292" s="30">
        <v>1</v>
      </c>
      <c r="N292" s="30" t="s">
        <v>49</v>
      </c>
      <c r="O292" s="30">
        <f t="shared" si="23"/>
        <v>2</v>
      </c>
      <c r="P292" s="30" t="s">
        <v>49</v>
      </c>
      <c r="Q292" s="31" t="s">
        <v>50</v>
      </c>
      <c r="R292" s="30">
        <v>2</v>
      </c>
      <c r="S292" s="33" t="s">
        <v>44</v>
      </c>
    </row>
    <row r="293" spans="1:19" ht="23.25" customHeight="1">
      <c r="A293" s="14">
        <v>43</v>
      </c>
      <c r="B293" s="22" t="s">
        <v>1516</v>
      </c>
      <c r="C293" s="22" t="s">
        <v>160</v>
      </c>
      <c r="D293" s="22" t="s">
        <v>161</v>
      </c>
      <c r="E293" s="25">
        <v>41281</v>
      </c>
      <c r="F293" s="26">
        <f t="shared" ca="1" si="22"/>
        <v>6</v>
      </c>
      <c r="G293" s="16" t="s">
        <v>74</v>
      </c>
      <c r="H293" s="29" t="s">
        <v>75</v>
      </c>
      <c r="I293" s="27" t="s">
        <v>162</v>
      </c>
      <c r="J293" s="29" t="s">
        <v>69</v>
      </c>
      <c r="K293" s="22"/>
      <c r="L293" s="30">
        <v>4</v>
      </c>
      <c r="M293" s="30">
        <v>4</v>
      </c>
      <c r="N293" s="30" t="s">
        <v>48</v>
      </c>
      <c r="O293" s="30">
        <f t="shared" si="23"/>
        <v>8</v>
      </c>
      <c r="P293" s="30" t="s">
        <v>49</v>
      </c>
      <c r="Q293" s="31" t="s">
        <v>48</v>
      </c>
      <c r="R293" s="30">
        <v>0</v>
      </c>
      <c r="S293" s="33" t="s">
        <v>44</v>
      </c>
    </row>
    <row r="294" spans="1:19" ht="23.25" customHeight="1">
      <c r="A294" s="14">
        <v>44</v>
      </c>
      <c r="B294" s="23" t="s">
        <v>101</v>
      </c>
      <c r="C294" s="22" t="s">
        <v>708</v>
      </c>
      <c r="D294" s="22" t="s">
        <v>709</v>
      </c>
      <c r="E294" s="25">
        <v>36039</v>
      </c>
      <c r="F294" s="26">
        <f t="shared" ca="1" si="22"/>
        <v>21</v>
      </c>
      <c r="G294" s="14" t="s">
        <v>74</v>
      </c>
      <c r="H294" s="29" t="s">
        <v>75</v>
      </c>
      <c r="I294" s="28" t="s">
        <v>141</v>
      </c>
      <c r="J294" s="23" t="s">
        <v>85</v>
      </c>
      <c r="K294" s="25"/>
      <c r="L294" s="30">
        <v>1</v>
      </c>
      <c r="M294" s="30">
        <v>1</v>
      </c>
      <c r="N294" s="30" t="s">
        <v>49</v>
      </c>
      <c r="O294" s="30">
        <f t="shared" si="23"/>
        <v>2</v>
      </c>
      <c r="P294" s="30" t="s">
        <v>49</v>
      </c>
      <c r="Q294" s="31" t="s">
        <v>49</v>
      </c>
      <c r="R294" s="30">
        <v>0</v>
      </c>
      <c r="S294" s="33" t="s">
        <v>44</v>
      </c>
    </row>
    <row r="295" spans="1:19" ht="23.25" customHeight="1">
      <c r="A295" s="14">
        <v>45</v>
      </c>
      <c r="B295" s="22" t="s">
        <v>63</v>
      </c>
      <c r="C295" s="22" t="s">
        <v>710</v>
      </c>
      <c r="D295" s="22" t="s">
        <v>711</v>
      </c>
      <c r="E295" s="25">
        <v>35814</v>
      </c>
      <c r="F295" s="26">
        <f t="shared" ca="1" si="22"/>
        <v>21</v>
      </c>
      <c r="G295" s="14" t="s">
        <v>66</v>
      </c>
      <c r="H295" s="29" t="s">
        <v>712</v>
      </c>
      <c r="I295" s="28" t="s">
        <v>675</v>
      </c>
      <c r="J295" s="23" t="s">
        <v>85</v>
      </c>
      <c r="K295" s="25"/>
      <c r="L295" s="30">
        <v>4</v>
      </c>
      <c r="M295" s="30">
        <v>4</v>
      </c>
      <c r="N295" s="30" t="s">
        <v>50</v>
      </c>
      <c r="O295" s="30">
        <f t="shared" si="23"/>
        <v>8</v>
      </c>
      <c r="P295" s="30" t="s">
        <v>50</v>
      </c>
      <c r="Q295" s="31" t="s">
        <v>50</v>
      </c>
      <c r="R295" s="30">
        <v>0</v>
      </c>
      <c r="S295" s="33" t="s">
        <v>44</v>
      </c>
    </row>
    <row r="296" spans="1:19" ht="23.25" customHeight="1">
      <c r="A296" s="14">
        <v>46</v>
      </c>
      <c r="B296" s="23" t="s">
        <v>1516</v>
      </c>
      <c r="C296" s="23" t="s">
        <v>981</v>
      </c>
      <c r="D296" s="23" t="s">
        <v>1071</v>
      </c>
      <c r="E296" s="25">
        <v>41052</v>
      </c>
      <c r="F296" s="26">
        <f t="shared" ca="1" si="22"/>
        <v>7</v>
      </c>
      <c r="G296" s="32" t="s">
        <v>74</v>
      </c>
      <c r="H296" s="23" t="s">
        <v>75</v>
      </c>
      <c r="I296" s="28" t="s">
        <v>141</v>
      </c>
      <c r="J296" s="33" t="s">
        <v>105</v>
      </c>
      <c r="K296" s="26"/>
      <c r="L296" s="30">
        <v>0</v>
      </c>
      <c r="M296" s="30">
        <v>0</v>
      </c>
      <c r="N296" s="30" t="s">
        <v>48</v>
      </c>
      <c r="O296" s="30">
        <f t="shared" si="23"/>
        <v>0</v>
      </c>
      <c r="P296" s="30" t="s">
        <v>70</v>
      </c>
      <c r="Q296" s="31" t="s">
        <v>49</v>
      </c>
      <c r="R296" s="30">
        <v>1</v>
      </c>
      <c r="S296" s="33" t="s">
        <v>44</v>
      </c>
    </row>
    <row r="297" spans="1:19" ht="23.25" customHeight="1">
      <c r="A297" s="14">
        <v>47</v>
      </c>
      <c r="B297" s="22" t="s">
        <v>63</v>
      </c>
      <c r="C297" s="22" t="s">
        <v>718</v>
      </c>
      <c r="D297" s="22" t="s">
        <v>719</v>
      </c>
      <c r="E297" s="25">
        <v>38509</v>
      </c>
      <c r="F297" s="26">
        <f t="shared" ca="1" si="22"/>
        <v>14</v>
      </c>
      <c r="G297" s="14" t="s">
        <v>66</v>
      </c>
      <c r="H297" s="29" t="s">
        <v>79</v>
      </c>
      <c r="I297" s="28" t="s">
        <v>675</v>
      </c>
      <c r="J297" s="23" t="s">
        <v>85</v>
      </c>
      <c r="K297" s="25"/>
      <c r="L297" s="30">
        <v>2</v>
      </c>
      <c r="M297" s="30">
        <v>2</v>
      </c>
      <c r="N297" s="30" t="s">
        <v>49</v>
      </c>
      <c r="O297" s="30">
        <f t="shared" si="23"/>
        <v>4</v>
      </c>
      <c r="P297" s="30" t="s">
        <v>49</v>
      </c>
      <c r="Q297" s="31" t="s">
        <v>50</v>
      </c>
      <c r="R297" s="30">
        <v>1</v>
      </c>
      <c r="S297" s="33" t="s">
        <v>44</v>
      </c>
    </row>
    <row r="298" spans="1:19" ht="23.25" customHeight="1">
      <c r="A298" s="14">
        <v>48</v>
      </c>
      <c r="B298" s="22" t="s">
        <v>1516</v>
      </c>
      <c r="C298" s="22" t="s">
        <v>344</v>
      </c>
      <c r="D298" s="22" t="s">
        <v>345</v>
      </c>
      <c r="E298" s="25">
        <v>41502</v>
      </c>
      <c r="F298" s="26">
        <f t="shared" ca="1" si="22"/>
        <v>6</v>
      </c>
      <c r="G298" s="16" t="s">
        <v>74</v>
      </c>
      <c r="H298" s="29" t="s">
        <v>346</v>
      </c>
      <c r="I298" s="27" t="s">
        <v>338</v>
      </c>
      <c r="J298" s="29" t="s">
        <v>69</v>
      </c>
      <c r="K298" s="22"/>
      <c r="L298" s="30">
        <v>2</v>
      </c>
      <c r="M298" s="30">
        <v>2</v>
      </c>
      <c r="N298" s="30" t="s">
        <v>48</v>
      </c>
      <c r="O298" s="30">
        <f t="shared" si="23"/>
        <v>4</v>
      </c>
      <c r="P298" s="30" t="s">
        <v>49</v>
      </c>
      <c r="Q298" s="31" t="s">
        <v>48</v>
      </c>
      <c r="R298" s="30">
        <v>0</v>
      </c>
      <c r="S298" s="33" t="s">
        <v>44</v>
      </c>
    </row>
    <row r="299" spans="1:19" ht="23.25" customHeight="1">
      <c r="A299" s="14">
        <v>49</v>
      </c>
      <c r="B299" s="22" t="s">
        <v>71</v>
      </c>
      <c r="C299" s="22" t="s">
        <v>377</v>
      </c>
      <c r="D299" s="22" t="s">
        <v>378</v>
      </c>
      <c r="E299" s="25">
        <v>39722</v>
      </c>
      <c r="F299" s="26">
        <f t="shared" ca="1" si="22"/>
        <v>11</v>
      </c>
      <c r="G299" s="16" t="s">
        <v>74</v>
      </c>
      <c r="H299" s="29" t="s">
        <v>75</v>
      </c>
      <c r="I299" s="27" t="s">
        <v>379</v>
      </c>
      <c r="J299" s="29" t="s">
        <v>69</v>
      </c>
      <c r="K299" s="22"/>
      <c r="L299" s="30">
        <v>2</v>
      </c>
      <c r="M299" s="30">
        <v>2</v>
      </c>
      <c r="N299" s="30" t="s">
        <v>49</v>
      </c>
      <c r="O299" s="30">
        <f t="shared" si="23"/>
        <v>4</v>
      </c>
      <c r="P299" s="30" t="s">
        <v>49</v>
      </c>
      <c r="Q299" s="31" t="s">
        <v>49</v>
      </c>
      <c r="R299" s="30">
        <v>0</v>
      </c>
      <c r="S299" s="33" t="s">
        <v>44</v>
      </c>
    </row>
    <row r="300" spans="1:19" ht="23.25" customHeight="1">
      <c r="A300" s="14">
        <v>50</v>
      </c>
      <c r="B300" s="23" t="s">
        <v>1516</v>
      </c>
      <c r="C300" s="22" t="s">
        <v>722</v>
      </c>
      <c r="D300" s="22" t="s">
        <v>723</v>
      </c>
      <c r="E300" s="25">
        <v>34596</v>
      </c>
      <c r="F300" s="26">
        <f t="shared" ca="1" si="22"/>
        <v>25</v>
      </c>
      <c r="G300" s="14" t="s">
        <v>74</v>
      </c>
      <c r="H300" s="29" t="s">
        <v>75</v>
      </c>
      <c r="I300" s="28" t="s">
        <v>379</v>
      </c>
      <c r="J300" s="23" t="s">
        <v>85</v>
      </c>
      <c r="K300" s="25"/>
      <c r="L300" s="30">
        <v>2</v>
      </c>
      <c r="M300" s="30">
        <v>3</v>
      </c>
      <c r="N300" s="30" t="s">
        <v>50</v>
      </c>
      <c r="O300" s="30">
        <f t="shared" si="23"/>
        <v>5</v>
      </c>
      <c r="P300" s="30" t="s">
        <v>49</v>
      </c>
      <c r="Q300" s="31" t="s">
        <v>50</v>
      </c>
      <c r="R300" s="30">
        <v>1</v>
      </c>
      <c r="S300" s="33" t="s">
        <v>44</v>
      </c>
    </row>
    <row r="301" spans="1:19" ht="23.25" customHeight="1">
      <c r="A301" s="14">
        <v>51</v>
      </c>
      <c r="B301" s="22" t="s">
        <v>101</v>
      </c>
      <c r="C301" s="22" t="s">
        <v>813</v>
      </c>
      <c r="D301" s="22" t="s">
        <v>814</v>
      </c>
      <c r="E301" s="25">
        <v>41171</v>
      </c>
      <c r="F301" s="26">
        <f t="shared" ca="1" si="22"/>
        <v>7</v>
      </c>
      <c r="G301" s="16" t="s">
        <v>74</v>
      </c>
      <c r="H301" s="29" t="s">
        <v>75</v>
      </c>
      <c r="I301" s="27" t="s">
        <v>162</v>
      </c>
      <c r="J301" s="29" t="s">
        <v>69</v>
      </c>
      <c r="K301" s="22"/>
      <c r="L301" s="30">
        <v>3</v>
      </c>
      <c r="M301" s="30">
        <v>3</v>
      </c>
      <c r="N301" s="30" t="s">
        <v>49</v>
      </c>
      <c r="O301" s="30">
        <f t="shared" si="23"/>
        <v>6</v>
      </c>
      <c r="P301" s="30" t="s">
        <v>49</v>
      </c>
      <c r="Q301" s="31" t="s">
        <v>49</v>
      </c>
      <c r="R301" s="30">
        <v>0</v>
      </c>
      <c r="S301" s="33" t="s">
        <v>44</v>
      </c>
    </row>
    <row r="302" spans="1:19" ht="23.25" customHeight="1">
      <c r="A302" s="14">
        <v>52</v>
      </c>
      <c r="B302" s="22" t="s">
        <v>71</v>
      </c>
      <c r="C302" s="22" t="s">
        <v>380</v>
      </c>
      <c r="D302" s="22" t="s">
        <v>381</v>
      </c>
      <c r="E302" s="25">
        <v>39155</v>
      </c>
      <c r="F302" s="26">
        <f t="shared" ca="1" si="22"/>
        <v>12</v>
      </c>
      <c r="G302" s="16" t="s">
        <v>74</v>
      </c>
      <c r="H302" s="29" t="s">
        <v>88</v>
      </c>
      <c r="I302" s="27" t="s">
        <v>159</v>
      </c>
      <c r="J302" s="29" t="s">
        <v>69</v>
      </c>
      <c r="K302" s="22"/>
      <c r="L302" s="30">
        <v>1</v>
      </c>
      <c r="M302" s="30">
        <v>1</v>
      </c>
      <c r="N302" s="30" t="s">
        <v>49</v>
      </c>
      <c r="O302" s="30">
        <f t="shared" si="23"/>
        <v>2</v>
      </c>
      <c r="P302" s="30" t="s">
        <v>49</v>
      </c>
      <c r="Q302" s="31" t="s">
        <v>49</v>
      </c>
      <c r="R302" s="30">
        <v>1</v>
      </c>
      <c r="S302" s="33" t="s">
        <v>44</v>
      </c>
    </row>
    <row r="303" spans="1:19" ht="23.25" customHeight="1">
      <c r="A303" s="14">
        <v>53</v>
      </c>
      <c r="B303" s="33" t="s">
        <v>1516</v>
      </c>
      <c r="C303" s="22" t="s">
        <v>609</v>
      </c>
      <c r="D303" s="22" t="s">
        <v>610</v>
      </c>
      <c r="E303" s="25">
        <v>42464</v>
      </c>
      <c r="F303" s="26">
        <f t="shared" ca="1" si="22"/>
        <v>3</v>
      </c>
      <c r="G303" s="16" t="s">
        <v>74</v>
      </c>
      <c r="H303" s="23" t="s">
        <v>75</v>
      </c>
      <c r="I303" s="27" t="s">
        <v>162</v>
      </c>
      <c r="J303" s="29" t="s">
        <v>69</v>
      </c>
      <c r="K303" s="22"/>
      <c r="L303" s="30">
        <v>0</v>
      </c>
      <c r="M303" s="30">
        <v>0</v>
      </c>
      <c r="N303" s="30" t="s">
        <v>48</v>
      </c>
      <c r="O303" s="30">
        <f t="shared" si="23"/>
        <v>0</v>
      </c>
      <c r="P303" s="30" t="s">
        <v>70</v>
      </c>
      <c r="Q303" s="31" t="s">
        <v>48</v>
      </c>
      <c r="R303" s="30">
        <v>1</v>
      </c>
      <c r="S303" s="33" t="s">
        <v>44</v>
      </c>
    </row>
    <row r="304" spans="1:19" ht="23.25" customHeight="1">
      <c r="A304" s="14">
        <v>54</v>
      </c>
      <c r="B304" s="23" t="s">
        <v>101</v>
      </c>
      <c r="C304" s="23" t="s">
        <v>102</v>
      </c>
      <c r="D304" s="23" t="s">
        <v>103</v>
      </c>
      <c r="E304" s="25">
        <v>40693</v>
      </c>
      <c r="F304" s="26">
        <f t="shared" ca="1" si="22"/>
        <v>8</v>
      </c>
      <c r="G304" s="32" t="s">
        <v>74</v>
      </c>
      <c r="H304" s="23" t="s">
        <v>104</v>
      </c>
      <c r="I304" s="28" t="s">
        <v>80</v>
      </c>
      <c r="J304" s="33" t="s">
        <v>105</v>
      </c>
      <c r="K304" s="26"/>
      <c r="L304" s="30">
        <v>5</v>
      </c>
      <c r="M304" s="30">
        <v>7</v>
      </c>
      <c r="N304" s="30" t="s">
        <v>49</v>
      </c>
      <c r="O304" s="30">
        <f t="shared" si="23"/>
        <v>12</v>
      </c>
      <c r="P304" s="30" t="s">
        <v>49</v>
      </c>
      <c r="Q304" s="31" t="s">
        <v>49</v>
      </c>
      <c r="R304" s="30">
        <v>1</v>
      </c>
      <c r="S304" s="33" t="s">
        <v>44</v>
      </c>
    </row>
    <row r="305" spans="1:19" ht="23.25" customHeight="1">
      <c r="A305" s="14">
        <v>55</v>
      </c>
      <c r="B305" s="22" t="s">
        <v>1516</v>
      </c>
      <c r="C305" s="22" t="s">
        <v>611</v>
      </c>
      <c r="D305" s="22" t="s">
        <v>612</v>
      </c>
      <c r="E305" s="25">
        <v>42310</v>
      </c>
      <c r="F305" s="26">
        <f t="shared" ca="1" si="22"/>
        <v>4</v>
      </c>
      <c r="G305" s="16" t="s">
        <v>74</v>
      </c>
      <c r="H305" s="29" t="s">
        <v>88</v>
      </c>
      <c r="I305" s="27" t="s">
        <v>351</v>
      </c>
      <c r="J305" s="29" t="s">
        <v>69</v>
      </c>
      <c r="K305" s="22"/>
      <c r="L305" s="30">
        <v>1</v>
      </c>
      <c r="M305" s="30">
        <v>1</v>
      </c>
      <c r="N305" s="30" t="s">
        <v>48</v>
      </c>
      <c r="O305" s="30">
        <f t="shared" si="23"/>
        <v>2</v>
      </c>
      <c r="P305" s="30" t="s">
        <v>48</v>
      </c>
      <c r="Q305" s="31" t="s">
        <v>48</v>
      </c>
      <c r="R305" s="30">
        <v>0</v>
      </c>
      <c r="S305" s="33" t="s">
        <v>44</v>
      </c>
    </row>
    <row r="306" spans="1:19" ht="23.25" customHeight="1">
      <c r="A306" s="14">
        <v>56</v>
      </c>
      <c r="B306" s="22" t="s">
        <v>1516</v>
      </c>
      <c r="C306" s="22" t="s">
        <v>1077</v>
      </c>
      <c r="D306" s="22" t="s">
        <v>1078</v>
      </c>
      <c r="E306" s="25">
        <v>41257</v>
      </c>
      <c r="F306" s="26">
        <f t="shared" ca="1" si="22"/>
        <v>7</v>
      </c>
      <c r="G306" s="16" t="s">
        <v>74</v>
      </c>
      <c r="H306" s="29" t="s">
        <v>75</v>
      </c>
      <c r="I306" s="27" t="s">
        <v>351</v>
      </c>
      <c r="J306" s="29" t="s">
        <v>69</v>
      </c>
      <c r="K306" s="22"/>
      <c r="L306" s="30">
        <v>1</v>
      </c>
      <c r="M306" s="30">
        <v>1</v>
      </c>
      <c r="N306" s="30" t="s">
        <v>49</v>
      </c>
      <c r="O306" s="30">
        <f t="shared" si="23"/>
        <v>2</v>
      </c>
      <c r="P306" s="30" t="s">
        <v>49</v>
      </c>
      <c r="Q306" s="31" t="s">
        <v>49</v>
      </c>
      <c r="R306" s="30">
        <v>0</v>
      </c>
      <c r="S306" s="33" t="s">
        <v>44</v>
      </c>
    </row>
    <row r="307" spans="1:19" ht="23.25" customHeight="1">
      <c r="A307" s="14">
        <v>57</v>
      </c>
      <c r="B307" s="23" t="s">
        <v>1516</v>
      </c>
      <c r="C307" s="23" t="s">
        <v>1081</v>
      </c>
      <c r="D307" s="23" t="s">
        <v>1082</v>
      </c>
      <c r="E307" s="25">
        <v>41052</v>
      </c>
      <c r="F307" s="26">
        <f t="shared" ca="1" si="22"/>
        <v>7</v>
      </c>
      <c r="G307" s="32" t="s">
        <v>74</v>
      </c>
      <c r="H307" s="23" t="s">
        <v>88</v>
      </c>
      <c r="I307" s="28" t="s">
        <v>159</v>
      </c>
      <c r="J307" s="33" t="s">
        <v>105</v>
      </c>
      <c r="K307" s="26"/>
      <c r="L307" s="30">
        <v>0</v>
      </c>
      <c r="M307" s="30">
        <v>0</v>
      </c>
      <c r="N307" s="30" t="s">
        <v>48</v>
      </c>
      <c r="O307" s="30">
        <f t="shared" si="23"/>
        <v>0</v>
      </c>
      <c r="P307" s="30" t="s">
        <v>70</v>
      </c>
      <c r="Q307" s="31" t="s">
        <v>49</v>
      </c>
      <c r="R307" s="30">
        <v>1</v>
      </c>
      <c r="S307" s="33" t="s">
        <v>44</v>
      </c>
    </row>
    <row r="308" spans="1:19" ht="23.25" customHeight="1">
      <c r="A308" s="14">
        <v>58</v>
      </c>
      <c r="B308" s="22" t="s">
        <v>1516</v>
      </c>
      <c r="C308" s="22" t="s">
        <v>817</v>
      </c>
      <c r="D308" s="22" t="s">
        <v>818</v>
      </c>
      <c r="E308" s="25">
        <v>41244</v>
      </c>
      <c r="F308" s="26">
        <f t="shared" ca="1" si="22"/>
        <v>7</v>
      </c>
      <c r="G308" s="16" t="s">
        <v>74</v>
      </c>
      <c r="H308" s="29" t="s">
        <v>88</v>
      </c>
      <c r="I308" s="27" t="s">
        <v>351</v>
      </c>
      <c r="J308" s="29" t="s">
        <v>69</v>
      </c>
      <c r="K308" s="22" t="s">
        <v>171</v>
      </c>
      <c r="L308" s="30">
        <v>2</v>
      </c>
      <c r="M308" s="30">
        <v>2</v>
      </c>
      <c r="N308" s="30" t="s">
        <v>49</v>
      </c>
      <c r="O308" s="30">
        <f t="shared" si="23"/>
        <v>4</v>
      </c>
      <c r="P308" s="30" t="s">
        <v>49</v>
      </c>
      <c r="Q308" s="31" t="s">
        <v>49</v>
      </c>
      <c r="R308" s="30">
        <v>1</v>
      </c>
      <c r="S308" s="33" t="s">
        <v>44</v>
      </c>
    </row>
    <row r="309" spans="1:19" ht="23.25" customHeight="1">
      <c r="A309" s="14">
        <v>59</v>
      </c>
      <c r="B309" s="22" t="s">
        <v>63</v>
      </c>
      <c r="C309" s="22" t="s">
        <v>499</v>
      </c>
      <c r="D309" s="22" t="s">
        <v>500</v>
      </c>
      <c r="E309" s="25">
        <v>40344</v>
      </c>
      <c r="F309" s="26">
        <f t="shared" ca="1" si="22"/>
        <v>9</v>
      </c>
      <c r="G309" s="16" t="s">
        <v>66</v>
      </c>
      <c r="H309" s="29" t="s">
        <v>67</v>
      </c>
      <c r="I309" s="27" t="s">
        <v>351</v>
      </c>
      <c r="J309" s="29" t="s">
        <v>69</v>
      </c>
      <c r="K309" s="22"/>
      <c r="L309" s="30">
        <v>1</v>
      </c>
      <c r="M309" s="30">
        <v>1</v>
      </c>
      <c r="N309" s="30" t="s">
        <v>49</v>
      </c>
      <c r="O309" s="30">
        <f t="shared" si="23"/>
        <v>2</v>
      </c>
      <c r="P309" s="30" t="s">
        <v>49</v>
      </c>
      <c r="Q309" s="31" t="s">
        <v>49</v>
      </c>
      <c r="R309" s="30">
        <v>0</v>
      </c>
      <c r="S309" s="33" t="s">
        <v>44</v>
      </c>
    </row>
    <row r="310" spans="1:19" s="90" customFormat="1" ht="23.25" customHeight="1">
      <c r="A310" s="14">
        <v>60</v>
      </c>
      <c r="B310" s="22" t="s">
        <v>63</v>
      </c>
      <c r="C310" s="22" t="s">
        <v>503</v>
      </c>
      <c r="D310" s="22" t="s">
        <v>504</v>
      </c>
      <c r="E310" s="25">
        <v>40709</v>
      </c>
      <c r="F310" s="26">
        <f t="shared" ca="1" si="22"/>
        <v>8</v>
      </c>
      <c r="G310" s="16" t="s">
        <v>66</v>
      </c>
      <c r="H310" s="29" t="s">
        <v>505</v>
      </c>
      <c r="I310" s="27" t="s">
        <v>76</v>
      </c>
      <c r="J310" s="29" t="s">
        <v>69</v>
      </c>
      <c r="K310" s="22"/>
      <c r="L310" s="35">
        <v>1</v>
      </c>
      <c r="M310" s="35">
        <v>1</v>
      </c>
      <c r="N310" s="30" t="s">
        <v>49</v>
      </c>
      <c r="O310" s="30">
        <f t="shared" si="23"/>
        <v>2</v>
      </c>
      <c r="P310" s="30" t="s">
        <v>49</v>
      </c>
      <c r="Q310" s="31" t="s">
        <v>49</v>
      </c>
      <c r="R310" s="35"/>
      <c r="S310" s="33" t="s">
        <v>44</v>
      </c>
    </row>
    <row r="311" spans="1:19" ht="23.25" customHeight="1">
      <c r="A311" s="14">
        <v>61</v>
      </c>
      <c r="B311" s="22" t="s">
        <v>1516</v>
      </c>
      <c r="C311" s="22" t="s">
        <v>133</v>
      </c>
      <c r="D311" s="22" t="s">
        <v>221</v>
      </c>
      <c r="E311" s="25">
        <v>39155</v>
      </c>
      <c r="F311" s="26">
        <f t="shared" ca="1" si="22"/>
        <v>12</v>
      </c>
      <c r="G311" s="16" t="s">
        <v>74</v>
      </c>
      <c r="H311" s="29" t="s">
        <v>75</v>
      </c>
      <c r="I311" s="27" t="s">
        <v>153</v>
      </c>
      <c r="J311" s="29" t="s">
        <v>69</v>
      </c>
      <c r="K311" s="22"/>
      <c r="L311" s="30">
        <v>1</v>
      </c>
      <c r="M311" s="30">
        <v>1</v>
      </c>
      <c r="N311" s="30" t="s">
        <v>49</v>
      </c>
      <c r="O311" s="30">
        <f t="shared" si="23"/>
        <v>2</v>
      </c>
      <c r="P311" s="30" t="s">
        <v>49</v>
      </c>
      <c r="Q311" s="31" t="s">
        <v>49</v>
      </c>
      <c r="R311" s="30">
        <v>2</v>
      </c>
      <c r="S311" s="33" t="s">
        <v>44</v>
      </c>
    </row>
    <row r="312" spans="1:19" ht="23.25" customHeight="1">
      <c r="A312" s="14">
        <v>62</v>
      </c>
      <c r="B312" s="23" t="s">
        <v>308</v>
      </c>
      <c r="C312" s="22" t="s">
        <v>523</v>
      </c>
      <c r="D312" s="22" t="s">
        <v>524</v>
      </c>
      <c r="E312" s="25">
        <v>40829</v>
      </c>
      <c r="F312" s="26">
        <f t="shared" ca="1" si="22"/>
        <v>8</v>
      </c>
      <c r="G312" s="16" t="s">
        <v>74</v>
      </c>
      <c r="H312" s="29" t="s">
        <v>88</v>
      </c>
      <c r="I312" s="27" t="s">
        <v>159</v>
      </c>
      <c r="J312" s="29" t="s">
        <v>69</v>
      </c>
      <c r="K312" s="22"/>
      <c r="L312" s="30">
        <v>1</v>
      </c>
      <c r="M312" s="30">
        <v>1</v>
      </c>
      <c r="N312" s="30" t="s">
        <v>49</v>
      </c>
      <c r="O312" s="30">
        <f t="shared" si="23"/>
        <v>2</v>
      </c>
      <c r="P312" s="30" t="s">
        <v>49</v>
      </c>
      <c r="Q312" s="31" t="s">
        <v>49</v>
      </c>
      <c r="R312" s="30">
        <v>0</v>
      </c>
      <c r="S312" s="33" t="s">
        <v>44</v>
      </c>
    </row>
    <row r="313" spans="1:19" ht="23.25" customHeight="1">
      <c r="A313" s="14">
        <v>63</v>
      </c>
      <c r="B313" s="22" t="s">
        <v>71</v>
      </c>
      <c r="C313" s="22" t="s">
        <v>384</v>
      </c>
      <c r="D313" s="22" t="s">
        <v>819</v>
      </c>
      <c r="E313" s="25">
        <v>41171</v>
      </c>
      <c r="F313" s="26">
        <f t="shared" ca="1" si="22"/>
        <v>7</v>
      </c>
      <c r="G313" s="16" t="s">
        <v>74</v>
      </c>
      <c r="H313" s="23" t="s">
        <v>104</v>
      </c>
      <c r="I313" s="27" t="s">
        <v>80</v>
      </c>
      <c r="J313" s="29" t="s">
        <v>69</v>
      </c>
      <c r="K313" s="22"/>
      <c r="L313" s="30">
        <v>3</v>
      </c>
      <c r="M313" s="30">
        <v>3</v>
      </c>
      <c r="N313" s="30" t="s">
        <v>49</v>
      </c>
      <c r="O313" s="30">
        <f t="shared" si="23"/>
        <v>6</v>
      </c>
      <c r="P313" s="30" t="s">
        <v>49</v>
      </c>
      <c r="Q313" s="31" t="s">
        <v>49</v>
      </c>
      <c r="R313" s="30">
        <v>0</v>
      </c>
      <c r="S313" s="33" t="s">
        <v>44</v>
      </c>
    </row>
    <row r="314" spans="1:19" ht="23.25" customHeight="1">
      <c r="A314" s="14">
        <v>64</v>
      </c>
      <c r="B314" s="22" t="s">
        <v>71</v>
      </c>
      <c r="C314" s="22" t="s">
        <v>920</v>
      </c>
      <c r="D314" s="22" t="s">
        <v>921</v>
      </c>
      <c r="E314" s="25">
        <v>41244</v>
      </c>
      <c r="F314" s="26">
        <f t="shared" ca="1" si="22"/>
        <v>7</v>
      </c>
      <c r="G314" s="16" t="s">
        <v>74</v>
      </c>
      <c r="H314" s="23" t="s">
        <v>75</v>
      </c>
      <c r="I314" s="27" t="s">
        <v>351</v>
      </c>
      <c r="J314" s="29" t="s">
        <v>69</v>
      </c>
      <c r="K314" s="22"/>
      <c r="L314" s="30">
        <v>2</v>
      </c>
      <c r="M314" s="30">
        <v>2</v>
      </c>
      <c r="N314" s="30" t="s">
        <v>49</v>
      </c>
      <c r="O314" s="30">
        <f t="shared" si="23"/>
        <v>4</v>
      </c>
      <c r="P314" s="30" t="s">
        <v>49</v>
      </c>
      <c r="Q314" s="31" t="s">
        <v>49</v>
      </c>
      <c r="R314" s="30">
        <v>0</v>
      </c>
      <c r="S314" s="33" t="s">
        <v>44</v>
      </c>
    </row>
    <row r="315" spans="1:19" ht="23.25" customHeight="1">
      <c r="A315" s="14">
        <v>65</v>
      </c>
      <c r="B315" s="23" t="s">
        <v>71</v>
      </c>
      <c r="C315" s="22" t="s">
        <v>751</v>
      </c>
      <c r="D315" s="22" t="s">
        <v>752</v>
      </c>
      <c r="E315" s="25">
        <v>35947</v>
      </c>
      <c r="F315" s="26">
        <f t="shared" ref="F315:F331" ca="1" si="24">(YEAR(NOW())-YEAR(E315))</f>
        <v>21</v>
      </c>
      <c r="G315" s="14" t="s">
        <v>74</v>
      </c>
      <c r="H315" s="29" t="s">
        <v>88</v>
      </c>
      <c r="I315" s="28" t="s">
        <v>159</v>
      </c>
      <c r="J315" s="23" t="s">
        <v>85</v>
      </c>
      <c r="K315" s="25"/>
      <c r="L315" s="30">
        <v>1</v>
      </c>
      <c r="M315" s="30">
        <v>1</v>
      </c>
      <c r="N315" s="30" t="s">
        <v>49</v>
      </c>
      <c r="O315" s="30">
        <f t="shared" ref="O315:O331" si="25">SUM(K315:N315)</f>
        <v>2</v>
      </c>
      <c r="P315" s="30" t="s">
        <v>49</v>
      </c>
      <c r="Q315" s="31" t="s">
        <v>50</v>
      </c>
      <c r="R315" s="30">
        <v>3</v>
      </c>
      <c r="S315" s="33" t="s">
        <v>44</v>
      </c>
    </row>
    <row r="316" spans="1:19" ht="23.25" customHeight="1">
      <c r="A316" s="14">
        <v>66</v>
      </c>
      <c r="B316" s="23" t="s">
        <v>101</v>
      </c>
      <c r="C316" s="22" t="s">
        <v>753</v>
      </c>
      <c r="D316" s="22" t="s">
        <v>754</v>
      </c>
      <c r="E316" s="25">
        <v>34610</v>
      </c>
      <c r="F316" s="26">
        <f t="shared" ca="1" si="24"/>
        <v>25</v>
      </c>
      <c r="G316" s="14" t="s">
        <v>74</v>
      </c>
      <c r="H316" s="23" t="s">
        <v>75</v>
      </c>
      <c r="I316" s="28" t="s">
        <v>76</v>
      </c>
      <c r="J316" s="23" t="s">
        <v>85</v>
      </c>
      <c r="K316" s="25"/>
      <c r="L316" s="30">
        <v>5</v>
      </c>
      <c r="M316" s="30">
        <v>5</v>
      </c>
      <c r="N316" s="30" t="s">
        <v>50</v>
      </c>
      <c r="O316" s="30">
        <f t="shared" si="25"/>
        <v>10</v>
      </c>
      <c r="P316" s="30" t="s">
        <v>50</v>
      </c>
      <c r="Q316" s="31" t="s">
        <v>50</v>
      </c>
      <c r="R316" s="30">
        <v>0</v>
      </c>
      <c r="S316" s="33" t="s">
        <v>44</v>
      </c>
    </row>
    <row r="317" spans="1:19" ht="23.25" customHeight="1">
      <c r="A317" s="14">
        <v>67</v>
      </c>
      <c r="B317" s="22" t="s">
        <v>1516</v>
      </c>
      <c r="C317" s="22" t="s">
        <v>382</v>
      </c>
      <c r="D317" s="22" t="s">
        <v>383</v>
      </c>
      <c r="E317" s="25">
        <v>39155</v>
      </c>
      <c r="F317" s="26">
        <f t="shared" ca="1" si="24"/>
        <v>12</v>
      </c>
      <c r="G317" s="16" t="s">
        <v>74</v>
      </c>
      <c r="H317" s="29" t="s">
        <v>75</v>
      </c>
      <c r="I317" s="27" t="s">
        <v>162</v>
      </c>
      <c r="J317" s="29" t="s">
        <v>69</v>
      </c>
      <c r="K317" s="22" t="s">
        <v>171</v>
      </c>
      <c r="L317" s="30">
        <v>2</v>
      </c>
      <c r="M317" s="30">
        <v>2</v>
      </c>
      <c r="N317" s="30" t="s">
        <v>49</v>
      </c>
      <c r="O317" s="30">
        <f t="shared" si="25"/>
        <v>4</v>
      </c>
      <c r="P317" s="30" t="s">
        <v>49</v>
      </c>
      <c r="Q317" s="31" t="s">
        <v>49</v>
      </c>
      <c r="R317" s="30">
        <v>0</v>
      </c>
      <c r="S317" s="33" t="s">
        <v>44</v>
      </c>
    </row>
    <row r="318" spans="1:19" ht="23.25" customHeight="1">
      <c r="A318" s="14">
        <v>68</v>
      </c>
      <c r="B318" s="22" t="s">
        <v>1516</v>
      </c>
      <c r="C318" s="22" t="s">
        <v>843</v>
      </c>
      <c r="D318" s="22" t="s">
        <v>844</v>
      </c>
      <c r="E318" s="25">
        <v>41244</v>
      </c>
      <c r="F318" s="26">
        <f t="shared" ca="1" si="24"/>
        <v>7</v>
      </c>
      <c r="G318" s="16" t="s">
        <v>74</v>
      </c>
      <c r="H318" s="29" t="s">
        <v>104</v>
      </c>
      <c r="I318" s="27" t="s">
        <v>80</v>
      </c>
      <c r="J318" s="29" t="s">
        <v>69</v>
      </c>
      <c r="K318" s="22"/>
      <c r="L318" s="30">
        <v>2</v>
      </c>
      <c r="M318" s="30">
        <v>2</v>
      </c>
      <c r="N318" s="30" t="s">
        <v>49</v>
      </c>
      <c r="O318" s="30">
        <f t="shared" si="25"/>
        <v>4</v>
      </c>
      <c r="P318" s="30" t="s">
        <v>49</v>
      </c>
      <c r="Q318" s="31" t="s">
        <v>49</v>
      </c>
      <c r="R318" s="30">
        <v>1</v>
      </c>
      <c r="S318" s="33" t="s">
        <v>44</v>
      </c>
    </row>
    <row r="319" spans="1:19" ht="23.25" customHeight="1">
      <c r="A319" s="14">
        <v>69</v>
      </c>
      <c r="B319" s="22" t="s">
        <v>1516</v>
      </c>
      <c r="C319" s="22" t="s">
        <v>1083</v>
      </c>
      <c r="D319" s="22" t="s">
        <v>1084</v>
      </c>
      <c r="E319" s="25">
        <v>41244</v>
      </c>
      <c r="F319" s="26">
        <f t="shared" ca="1" si="24"/>
        <v>7</v>
      </c>
      <c r="G319" s="16" t="s">
        <v>74</v>
      </c>
      <c r="H319" s="29" t="s">
        <v>1085</v>
      </c>
      <c r="I319" s="27" t="s">
        <v>76</v>
      </c>
      <c r="J319" s="29" t="s">
        <v>69</v>
      </c>
      <c r="K319" s="22"/>
      <c r="L319" s="30">
        <v>0</v>
      </c>
      <c r="M319" s="30">
        <v>0</v>
      </c>
      <c r="N319" s="30" t="s">
        <v>48</v>
      </c>
      <c r="O319" s="30">
        <f t="shared" si="25"/>
        <v>0</v>
      </c>
      <c r="P319" s="30" t="s">
        <v>70</v>
      </c>
      <c r="Q319" s="31" t="s">
        <v>49</v>
      </c>
      <c r="R319" s="30">
        <v>1</v>
      </c>
      <c r="S319" s="33" t="s">
        <v>44</v>
      </c>
    </row>
    <row r="320" spans="1:19" ht="23.25" customHeight="1">
      <c r="A320" s="14">
        <v>70</v>
      </c>
      <c r="B320" s="23" t="s">
        <v>613</v>
      </c>
      <c r="C320" s="34" t="s">
        <v>614</v>
      </c>
      <c r="D320" s="34" t="s">
        <v>615</v>
      </c>
      <c r="E320" s="25">
        <v>41548</v>
      </c>
      <c r="F320" s="26">
        <f t="shared" ca="1" si="24"/>
        <v>6</v>
      </c>
      <c r="G320" s="32" t="s">
        <v>74</v>
      </c>
      <c r="H320" s="29" t="s">
        <v>616</v>
      </c>
      <c r="I320" s="28" t="s">
        <v>617</v>
      </c>
      <c r="J320" s="33" t="s">
        <v>211</v>
      </c>
      <c r="K320" s="26"/>
      <c r="L320" s="30">
        <v>1</v>
      </c>
      <c r="M320" s="30">
        <v>1</v>
      </c>
      <c r="N320" s="30" t="s">
        <v>48</v>
      </c>
      <c r="O320" s="30">
        <f t="shared" si="25"/>
        <v>2</v>
      </c>
      <c r="P320" s="30" t="s">
        <v>49</v>
      </c>
      <c r="Q320" s="31" t="s">
        <v>48</v>
      </c>
      <c r="R320" s="30">
        <v>0</v>
      </c>
      <c r="S320" s="33" t="s">
        <v>44</v>
      </c>
    </row>
    <row r="321" spans="1:19" ht="23.25" customHeight="1">
      <c r="A321" s="14">
        <v>71</v>
      </c>
      <c r="B321" s="23" t="s">
        <v>116</v>
      </c>
      <c r="C321" s="22" t="s">
        <v>765</v>
      </c>
      <c r="D321" s="22" t="s">
        <v>766</v>
      </c>
      <c r="E321" s="25">
        <v>35814</v>
      </c>
      <c r="F321" s="26">
        <f t="shared" ca="1" si="24"/>
        <v>21</v>
      </c>
      <c r="G321" s="14" t="s">
        <v>74</v>
      </c>
      <c r="H321" s="29" t="s">
        <v>75</v>
      </c>
      <c r="I321" s="28" t="s">
        <v>76</v>
      </c>
      <c r="J321" s="23" t="s">
        <v>85</v>
      </c>
      <c r="K321" s="25"/>
      <c r="L321" s="30">
        <v>0</v>
      </c>
      <c r="M321" s="30">
        <v>0</v>
      </c>
      <c r="N321" s="30" t="s">
        <v>48</v>
      </c>
      <c r="O321" s="30">
        <f t="shared" si="25"/>
        <v>0</v>
      </c>
      <c r="P321" s="30" t="s">
        <v>70</v>
      </c>
      <c r="Q321" s="31" t="s">
        <v>70</v>
      </c>
      <c r="R321" s="30"/>
      <c r="S321" s="33" t="s">
        <v>44</v>
      </c>
    </row>
    <row r="322" spans="1:19" ht="23.25" customHeight="1">
      <c r="A322" s="14">
        <v>72</v>
      </c>
      <c r="B322" s="23" t="s">
        <v>1516</v>
      </c>
      <c r="C322" s="23" t="s">
        <v>924</v>
      </c>
      <c r="D322" s="23" t="s">
        <v>925</v>
      </c>
      <c r="E322" s="25">
        <v>41157</v>
      </c>
      <c r="F322" s="26">
        <f t="shared" ca="1" si="24"/>
        <v>7</v>
      </c>
      <c r="G322" s="37" t="s">
        <v>74</v>
      </c>
      <c r="H322" s="23" t="s">
        <v>88</v>
      </c>
      <c r="I322" s="28" t="s">
        <v>338</v>
      </c>
      <c r="J322" s="33" t="s">
        <v>105</v>
      </c>
      <c r="K322" s="26"/>
      <c r="L322" s="30">
        <v>2</v>
      </c>
      <c r="M322" s="30">
        <v>2</v>
      </c>
      <c r="N322" s="30" t="s">
        <v>49</v>
      </c>
      <c r="O322" s="30">
        <f t="shared" si="25"/>
        <v>4</v>
      </c>
      <c r="P322" s="30" t="s">
        <v>49</v>
      </c>
      <c r="Q322" s="31" t="s">
        <v>49</v>
      </c>
      <c r="R322" s="30">
        <v>0</v>
      </c>
      <c r="S322" s="33" t="s">
        <v>44</v>
      </c>
    </row>
    <row r="323" spans="1:19" ht="23.25" customHeight="1">
      <c r="A323" s="14">
        <v>73</v>
      </c>
      <c r="B323" s="22" t="s">
        <v>63</v>
      </c>
      <c r="C323" s="22" t="s">
        <v>730</v>
      </c>
      <c r="D323" s="22" t="s">
        <v>731</v>
      </c>
      <c r="E323" s="25">
        <v>40057</v>
      </c>
      <c r="F323" s="26">
        <f t="shared" ca="1" si="24"/>
        <v>10</v>
      </c>
      <c r="G323" s="16" t="s">
        <v>66</v>
      </c>
      <c r="H323" s="29" t="s">
        <v>79</v>
      </c>
      <c r="I323" s="27" t="s">
        <v>351</v>
      </c>
      <c r="J323" s="29" t="s">
        <v>69</v>
      </c>
      <c r="K323" s="22"/>
      <c r="L323" s="30">
        <v>1</v>
      </c>
      <c r="M323" s="30">
        <v>1</v>
      </c>
      <c r="N323" s="30" t="s">
        <v>49</v>
      </c>
      <c r="O323" s="30">
        <f t="shared" si="25"/>
        <v>2</v>
      </c>
      <c r="P323" s="30" t="s">
        <v>49</v>
      </c>
      <c r="Q323" s="31" t="s">
        <v>70</v>
      </c>
      <c r="R323" s="35"/>
      <c r="S323" s="33" t="s">
        <v>44</v>
      </c>
    </row>
    <row r="324" spans="1:19" ht="23.25" customHeight="1">
      <c r="A324" s="14">
        <v>74</v>
      </c>
      <c r="B324" s="23" t="s">
        <v>101</v>
      </c>
      <c r="C324" s="22" t="s">
        <v>771</v>
      </c>
      <c r="D324" s="22" t="s">
        <v>772</v>
      </c>
      <c r="E324" s="25">
        <v>34561</v>
      </c>
      <c r="F324" s="26">
        <f t="shared" ca="1" si="24"/>
        <v>25</v>
      </c>
      <c r="G324" s="14" t="s">
        <v>74</v>
      </c>
      <c r="H324" s="29" t="s">
        <v>75</v>
      </c>
      <c r="I324" s="28" t="s">
        <v>141</v>
      </c>
      <c r="J324" s="23" t="s">
        <v>85</v>
      </c>
      <c r="K324" s="25"/>
      <c r="L324" s="30">
        <v>1</v>
      </c>
      <c r="M324" s="30">
        <v>2</v>
      </c>
      <c r="N324" s="30" t="s">
        <v>49</v>
      </c>
      <c r="O324" s="30">
        <f t="shared" si="25"/>
        <v>3</v>
      </c>
      <c r="P324" s="30" t="s">
        <v>49</v>
      </c>
      <c r="Q324" s="31" t="s">
        <v>50</v>
      </c>
      <c r="R324" s="30">
        <v>2</v>
      </c>
      <c r="S324" s="33" t="s">
        <v>44</v>
      </c>
    </row>
    <row r="325" spans="1:19" ht="23.25" customHeight="1">
      <c r="A325" s="14">
        <v>75</v>
      </c>
      <c r="B325" s="22" t="s">
        <v>1516</v>
      </c>
      <c r="C325" s="22" t="s">
        <v>618</v>
      </c>
      <c r="D325" s="22" t="s">
        <v>619</v>
      </c>
      <c r="E325" s="25">
        <v>41281</v>
      </c>
      <c r="F325" s="26">
        <f t="shared" ca="1" si="24"/>
        <v>6</v>
      </c>
      <c r="G325" s="16" t="s">
        <v>74</v>
      </c>
      <c r="H325" s="23" t="s">
        <v>346</v>
      </c>
      <c r="I325" s="27" t="s">
        <v>338</v>
      </c>
      <c r="J325" s="29" t="s">
        <v>69</v>
      </c>
      <c r="K325" s="22"/>
      <c r="L325" s="30">
        <v>0</v>
      </c>
      <c r="M325" s="30">
        <v>0</v>
      </c>
      <c r="N325" s="30" t="s">
        <v>48</v>
      </c>
      <c r="O325" s="30">
        <f t="shared" si="25"/>
        <v>0</v>
      </c>
      <c r="P325" s="30" t="s">
        <v>70</v>
      </c>
      <c r="Q325" s="31" t="s">
        <v>48</v>
      </c>
      <c r="R325" s="30">
        <v>1</v>
      </c>
      <c r="S325" s="33" t="s">
        <v>44</v>
      </c>
    </row>
    <row r="326" spans="1:19" ht="23.25" customHeight="1">
      <c r="A326" s="14">
        <v>76</v>
      </c>
      <c r="B326" s="22" t="s">
        <v>63</v>
      </c>
      <c r="C326" s="22" t="s">
        <v>77</v>
      </c>
      <c r="D326" s="22" t="s">
        <v>78</v>
      </c>
      <c r="E326" s="25">
        <v>39722</v>
      </c>
      <c r="F326" s="26">
        <f t="shared" ca="1" si="24"/>
        <v>11</v>
      </c>
      <c r="G326" s="16" t="s">
        <v>66</v>
      </c>
      <c r="H326" s="29" t="s">
        <v>79</v>
      </c>
      <c r="I326" s="27" t="s">
        <v>80</v>
      </c>
      <c r="J326" s="29" t="s">
        <v>69</v>
      </c>
      <c r="K326" s="22"/>
      <c r="L326" s="30">
        <v>6</v>
      </c>
      <c r="M326" s="30">
        <v>6</v>
      </c>
      <c r="N326" s="30" t="s">
        <v>49</v>
      </c>
      <c r="O326" s="30">
        <f t="shared" si="25"/>
        <v>12</v>
      </c>
      <c r="P326" s="30" t="s">
        <v>50</v>
      </c>
      <c r="Q326" s="31" t="s">
        <v>49</v>
      </c>
      <c r="R326" s="30">
        <v>1</v>
      </c>
      <c r="S326" s="33" t="s">
        <v>44</v>
      </c>
    </row>
    <row r="327" spans="1:19" ht="23.25" customHeight="1">
      <c r="A327" s="14">
        <v>77</v>
      </c>
      <c r="B327" s="22" t="s">
        <v>1516</v>
      </c>
      <c r="C327" s="22" t="s">
        <v>1086</v>
      </c>
      <c r="D327" s="22" t="s">
        <v>1087</v>
      </c>
      <c r="E327" s="25">
        <v>41120</v>
      </c>
      <c r="F327" s="26">
        <f t="shared" ca="1" si="24"/>
        <v>7</v>
      </c>
      <c r="G327" s="16" t="s">
        <v>74</v>
      </c>
      <c r="H327" s="29" t="s">
        <v>1088</v>
      </c>
      <c r="I327" s="27" t="s">
        <v>76</v>
      </c>
      <c r="J327" s="29" t="s">
        <v>69</v>
      </c>
      <c r="K327" s="22" t="s">
        <v>171</v>
      </c>
      <c r="L327" s="30">
        <v>1</v>
      </c>
      <c r="M327" s="30">
        <v>1</v>
      </c>
      <c r="N327" s="30" t="s">
        <v>49</v>
      </c>
      <c r="O327" s="30">
        <f t="shared" si="25"/>
        <v>2</v>
      </c>
      <c r="P327" s="30" t="s">
        <v>49</v>
      </c>
      <c r="Q327" s="31" t="s">
        <v>49</v>
      </c>
      <c r="R327" s="30">
        <v>0</v>
      </c>
      <c r="S327" s="33" t="s">
        <v>44</v>
      </c>
    </row>
    <row r="328" spans="1:19" ht="23.25" customHeight="1">
      <c r="A328" s="14">
        <v>78</v>
      </c>
      <c r="B328" s="22" t="s">
        <v>1516</v>
      </c>
      <c r="C328" s="22" t="s">
        <v>349</v>
      </c>
      <c r="D328" s="22" t="s">
        <v>350</v>
      </c>
      <c r="E328" s="25">
        <v>41281</v>
      </c>
      <c r="F328" s="26">
        <f t="shared" ca="1" si="24"/>
        <v>6</v>
      </c>
      <c r="G328" s="16" t="s">
        <v>74</v>
      </c>
      <c r="H328" s="29" t="s">
        <v>75</v>
      </c>
      <c r="I328" s="27" t="s">
        <v>351</v>
      </c>
      <c r="J328" s="29" t="s">
        <v>69</v>
      </c>
      <c r="K328" s="22"/>
      <c r="L328" s="30">
        <v>0</v>
      </c>
      <c r="M328" s="30">
        <v>0</v>
      </c>
      <c r="N328" s="30" t="s">
        <v>48</v>
      </c>
      <c r="O328" s="30">
        <f t="shared" si="25"/>
        <v>0</v>
      </c>
      <c r="P328" s="30" t="s">
        <v>70</v>
      </c>
      <c r="Q328" s="31" t="s">
        <v>48</v>
      </c>
      <c r="R328" s="30">
        <v>2</v>
      </c>
      <c r="S328" s="33" t="s">
        <v>44</v>
      </c>
    </row>
    <row r="329" spans="1:19" ht="23.25" customHeight="1">
      <c r="A329" s="14">
        <v>79</v>
      </c>
      <c r="B329" s="22" t="s">
        <v>71</v>
      </c>
      <c r="C329" s="22" t="s">
        <v>172</v>
      </c>
      <c r="D329" s="22" t="s">
        <v>173</v>
      </c>
      <c r="E329" s="25">
        <v>41730</v>
      </c>
      <c r="F329" s="26">
        <f t="shared" ca="1" si="24"/>
        <v>5</v>
      </c>
      <c r="G329" s="16" t="s">
        <v>74</v>
      </c>
      <c r="H329" s="29" t="s">
        <v>75</v>
      </c>
      <c r="I329" s="27" t="s">
        <v>153</v>
      </c>
      <c r="J329" s="29" t="s">
        <v>69</v>
      </c>
      <c r="K329" s="22"/>
      <c r="L329" s="30">
        <v>2</v>
      </c>
      <c r="M329" s="30">
        <v>2</v>
      </c>
      <c r="N329" s="30" t="s">
        <v>48</v>
      </c>
      <c r="O329" s="30">
        <f t="shared" si="25"/>
        <v>4</v>
      </c>
      <c r="P329" s="30" t="s">
        <v>48</v>
      </c>
      <c r="Q329" s="31" t="s">
        <v>48</v>
      </c>
      <c r="R329" s="30">
        <v>2</v>
      </c>
      <c r="S329" s="33" t="s">
        <v>44</v>
      </c>
    </row>
    <row r="330" spans="1:19" ht="23.25" customHeight="1">
      <c r="A330" s="14">
        <v>80</v>
      </c>
      <c r="B330" s="23" t="s">
        <v>93</v>
      </c>
      <c r="C330" s="22" t="s">
        <v>784</v>
      </c>
      <c r="D330" s="22" t="s">
        <v>785</v>
      </c>
      <c r="E330" s="25">
        <v>36025</v>
      </c>
      <c r="F330" s="26">
        <f t="shared" ca="1" si="24"/>
        <v>21</v>
      </c>
      <c r="G330" s="14" t="s">
        <v>66</v>
      </c>
      <c r="H330" s="29" t="s">
        <v>79</v>
      </c>
      <c r="I330" s="28" t="s">
        <v>162</v>
      </c>
      <c r="J330" s="23" t="s">
        <v>85</v>
      </c>
      <c r="K330" s="25"/>
      <c r="L330" s="30">
        <v>3</v>
      </c>
      <c r="M330" s="30">
        <v>3</v>
      </c>
      <c r="N330" s="30" t="s">
        <v>50</v>
      </c>
      <c r="O330" s="30">
        <f t="shared" si="25"/>
        <v>6</v>
      </c>
      <c r="P330" s="30" t="s">
        <v>50</v>
      </c>
      <c r="Q330" s="31" t="s">
        <v>50</v>
      </c>
      <c r="R330" s="30">
        <v>1</v>
      </c>
      <c r="S330" s="33" t="s">
        <v>44</v>
      </c>
    </row>
    <row r="331" spans="1:19" ht="23.25" customHeight="1">
      <c r="A331" s="14">
        <v>81</v>
      </c>
      <c r="B331" s="22" t="s">
        <v>1516</v>
      </c>
      <c r="C331" s="22" t="s">
        <v>735</v>
      </c>
      <c r="D331" s="22" t="s">
        <v>736</v>
      </c>
      <c r="E331" s="25">
        <v>40829</v>
      </c>
      <c r="F331" s="26">
        <f t="shared" ca="1" si="24"/>
        <v>8</v>
      </c>
      <c r="G331" s="16" t="s">
        <v>74</v>
      </c>
      <c r="H331" s="29" t="s">
        <v>75</v>
      </c>
      <c r="I331" s="27" t="s">
        <v>162</v>
      </c>
      <c r="J331" s="29" t="s">
        <v>69</v>
      </c>
      <c r="K331" s="22" t="s">
        <v>171</v>
      </c>
      <c r="L331" s="30">
        <v>0</v>
      </c>
      <c r="M331" s="30">
        <v>0</v>
      </c>
      <c r="N331" s="30" t="s">
        <v>48</v>
      </c>
      <c r="O331" s="30">
        <f t="shared" si="25"/>
        <v>0</v>
      </c>
      <c r="P331" s="30" t="s">
        <v>70</v>
      </c>
      <c r="Q331" s="31" t="s">
        <v>70</v>
      </c>
      <c r="R331" s="35"/>
      <c r="S331" s="33" t="s">
        <v>44</v>
      </c>
    </row>
    <row r="332" spans="1:19" ht="23.25" customHeight="1">
      <c r="A332" s="18" t="s">
        <v>45</v>
      </c>
      <c r="B332" s="97"/>
      <c r="C332" s="98"/>
      <c r="D332" s="19"/>
      <c r="E332" s="19"/>
      <c r="F332" s="134">
        <v>-1</v>
      </c>
      <c r="G332" s="19"/>
      <c r="H332" s="19"/>
      <c r="I332" s="126"/>
      <c r="J332" s="19"/>
      <c r="K332" s="19"/>
      <c r="L332" s="8"/>
      <c r="M332" s="30"/>
      <c r="N332" s="30"/>
      <c r="O332" s="8"/>
      <c r="P332" s="8"/>
      <c r="Q332" s="20"/>
      <c r="R332" s="8"/>
      <c r="S332" s="99" t="s">
        <v>45</v>
      </c>
    </row>
    <row r="333" spans="1:19" ht="23.25" customHeight="1">
      <c r="A333" s="14">
        <v>1</v>
      </c>
      <c r="B333" s="23" t="s">
        <v>101</v>
      </c>
      <c r="C333" s="22" t="s">
        <v>788</v>
      </c>
      <c r="D333" s="22" t="s">
        <v>789</v>
      </c>
      <c r="E333" s="25">
        <v>34912</v>
      </c>
      <c r="F333" s="26">
        <f t="shared" ref="F333:F364" ca="1" si="26">(YEAR(NOW())-YEAR(E333))</f>
        <v>24</v>
      </c>
      <c r="G333" s="14" t="s">
        <v>74</v>
      </c>
      <c r="H333" s="23" t="s">
        <v>790</v>
      </c>
      <c r="I333" s="28" t="s">
        <v>242</v>
      </c>
      <c r="J333" s="23" t="s">
        <v>85</v>
      </c>
      <c r="K333" s="25"/>
      <c r="L333" s="30">
        <v>0</v>
      </c>
      <c r="M333" s="30">
        <v>0</v>
      </c>
      <c r="N333" s="30" t="s">
        <v>48</v>
      </c>
      <c r="O333" s="30">
        <f t="shared" ref="O333:O364" si="27">SUM(K333:N333)</f>
        <v>0</v>
      </c>
      <c r="P333" s="30" t="s">
        <v>70</v>
      </c>
      <c r="Q333" s="31" t="s">
        <v>49</v>
      </c>
      <c r="R333" s="30">
        <v>1</v>
      </c>
      <c r="S333" s="29" t="s">
        <v>45</v>
      </c>
    </row>
    <row r="334" spans="1:19" ht="23.25" customHeight="1">
      <c r="A334" s="14">
        <v>2</v>
      </c>
      <c r="B334" s="23" t="s">
        <v>93</v>
      </c>
      <c r="C334" s="22" t="s">
        <v>791</v>
      </c>
      <c r="D334" s="22" t="s">
        <v>792</v>
      </c>
      <c r="E334" s="25">
        <v>36628</v>
      </c>
      <c r="F334" s="26">
        <f t="shared" ca="1" si="26"/>
        <v>19</v>
      </c>
      <c r="G334" s="14" t="s">
        <v>66</v>
      </c>
      <c r="H334" s="29" t="s">
        <v>793</v>
      </c>
      <c r="I334" s="27" t="s">
        <v>167</v>
      </c>
      <c r="J334" s="23" t="s">
        <v>85</v>
      </c>
      <c r="K334" s="25"/>
      <c r="L334" s="30">
        <v>4</v>
      </c>
      <c r="M334" s="30">
        <v>4</v>
      </c>
      <c r="N334" s="30" t="s">
        <v>50</v>
      </c>
      <c r="O334" s="30">
        <f t="shared" si="27"/>
        <v>8</v>
      </c>
      <c r="P334" s="30" t="s">
        <v>50</v>
      </c>
      <c r="Q334" s="31" t="s">
        <v>50</v>
      </c>
      <c r="R334" s="30">
        <v>0</v>
      </c>
      <c r="S334" s="29" t="s">
        <v>45</v>
      </c>
    </row>
    <row r="335" spans="1:19" ht="23.25" customHeight="1">
      <c r="A335" s="14">
        <v>3</v>
      </c>
      <c r="B335" s="22" t="s">
        <v>63</v>
      </c>
      <c r="C335" s="22" t="s">
        <v>228</v>
      </c>
      <c r="D335" s="22" t="s">
        <v>229</v>
      </c>
      <c r="E335" s="25">
        <v>40616</v>
      </c>
      <c r="F335" s="26">
        <f t="shared" ca="1" si="26"/>
        <v>8</v>
      </c>
      <c r="G335" s="16" t="s">
        <v>66</v>
      </c>
      <c r="H335" s="29" t="s">
        <v>67</v>
      </c>
      <c r="I335" s="27" t="s">
        <v>170</v>
      </c>
      <c r="J335" s="29" t="s">
        <v>69</v>
      </c>
      <c r="K335" s="22"/>
      <c r="L335" s="30">
        <v>3</v>
      </c>
      <c r="M335" s="30">
        <v>3</v>
      </c>
      <c r="N335" s="30" t="s">
        <v>49</v>
      </c>
      <c r="O335" s="30">
        <f t="shared" si="27"/>
        <v>6</v>
      </c>
      <c r="P335" s="30" t="s">
        <v>49</v>
      </c>
      <c r="Q335" s="31" t="s">
        <v>49</v>
      </c>
      <c r="R335" s="30">
        <v>0</v>
      </c>
      <c r="S335" s="29" t="s">
        <v>45</v>
      </c>
    </row>
    <row r="336" spans="1:19" s="90" customFormat="1" ht="23.25" customHeight="1">
      <c r="A336" s="14">
        <v>4</v>
      </c>
      <c r="B336" s="22" t="s">
        <v>63</v>
      </c>
      <c r="C336" s="22" t="s">
        <v>177</v>
      </c>
      <c r="D336" s="22" t="s">
        <v>178</v>
      </c>
      <c r="E336" s="25">
        <v>41313</v>
      </c>
      <c r="F336" s="26">
        <f t="shared" ca="1" si="26"/>
        <v>6</v>
      </c>
      <c r="G336" s="16" t="s">
        <v>66</v>
      </c>
      <c r="H336" s="29" t="s">
        <v>67</v>
      </c>
      <c r="I336" s="27" t="s">
        <v>92</v>
      </c>
      <c r="J336" s="29" t="s">
        <v>69</v>
      </c>
      <c r="K336" s="22"/>
      <c r="L336" s="30">
        <v>2</v>
      </c>
      <c r="M336" s="30">
        <v>2</v>
      </c>
      <c r="N336" s="30" t="s">
        <v>48</v>
      </c>
      <c r="O336" s="30">
        <f t="shared" si="27"/>
        <v>4</v>
      </c>
      <c r="P336" s="30" t="s">
        <v>49</v>
      </c>
      <c r="Q336" s="31" t="s">
        <v>48</v>
      </c>
      <c r="R336" s="30">
        <v>2</v>
      </c>
      <c r="S336" s="29" t="s">
        <v>45</v>
      </c>
    </row>
    <row r="337" spans="1:19" ht="23.25" customHeight="1">
      <c r="A337" s="14">
        <v>5</v>
      </c>
      <c r="B337" s="22" t="s">
        <v>1516</v>
      </c>
      <c r="C337" s="22" t="s">
        <v>767</v>
      </c>
      <c r="D337" s="22" t="s">
        <v>768</v>
      </c>
      <c r="E337" s="25">
        <v>41244</v>
      </c>
      <c r="F337" s="26">
        <f t="shared" ca="1" si="26"/>
        <v>7</v>
      </c>
      <c r="G337" s="16" t="s">
        <v>74</v>
      </c>
      <c r="H337" s="29" t="s">
        <v>88</v>
      </c>
      <c r="I337" s="27" t="s">
        <v>386</v>
      </c>
      <c r="J337" s="29" t="s">
        <v>69</v>
      </c>
      <c r="K337" s="22"/>
      <c r="L337" s="30">
        <v>6</v>
      </c>
      <c r="M337" s="30">
        <v>6</v>
      </c>
      <c r="N337" s="30" t="s">
        <v>49</v>
      </c>
      <c r="O337" s="30">
        <f t="shared" si="27"/>
        <v>12</v>
      </c>
      <c r="P337" s="30" t="s">
        <v>49</v>
      </c>
      <c r="Q337" s="31" t="s">
        <v>49</v>
      </c>
      <c r="R337" s="30">
        <v>0</v>
      </c>
      <c r="S337" s="29" t="s">
        <v>45</v>
      </c>
    </row>
    <row r="338" spans="1:19" ht="23.25" customHeight="1">
      <c r="A338" s="14">
        <v>6</v>
      </c>
      <c r="B338" s="23" t="s">
        <v>101</v>
      </c>
      <c r="C338" s="23" t="s">
        <v>927</v>
      </c>
      <c r="D338" s="23" t="s">
        <v>928</v>
      </c>
      <c r="E338" s="25">
        <v>41183</v>
      </c>
      <c r="F338" s="26">
        <f t="shared" ca="1" si="26"/>
        <v>7</v>
      </c>
      <c r="G338" s="32" t="s">
        <v>74</v>
      </c>
      <c r="H338" s="23" t="s">
        <v>88</v>
      </c>
      <c r="I338" s="28" t="s">
        <v>92</v>
      </c>
      <c r="J338" s="33" t="s">
        <v>105</v>
      </c>
      <c r="K338" s="26"/>
      <c r="L338" s="30">
        <v>1</v>
      </c>
      <c r="M338" s="30">
        <v>1</v>
      </c>
      <c r="N338" s="30" t="s">
        <v>49</v>
      </c>
      <c r="O338" s="30">
        <f t="shared" si="27"/>
        <v>2</v>
      </c>
      <c r="P338" s="30" t="s">
        <v>49</v>
      </c>
      <c r="Q338" s="31" t="s">
        <v>49</v>
      </c>
      <c r="R338" s="30">
        <v>1</v>
      </c>
      <c r="S338" s="29" t="s">
        <v>45</v>
      </c>
    </row>
    <row r="339" spans="1:19" ht="23.25" customHeight="1">
      <c r="A339" s="14">
        <v>7</v>
      </c>
      <c r="B339" s="22" t="s">
        <v>1516</v>
      </c>
      <c r="C339" s="22" t="s">
        <v>352</v>
      </c>
      <c r="D339" s="22" t="s">
        <v>353</v>
      </c>
      <c r="E339" s="25">
        <v>41730</v>
      </c>
      <c r="F339" s="26">
        <f t="shared" ca="1" si="26"/>
        <v>5</v>
      </c>
      <c r="G339" s="16" t="s">
        <v>74</v>
      </c>
      <c r="H339" s="29" t="s">
        <v>88</v>
      </c>
      <c r="I339" s="27" t="s">
        <v>176</v>
      </c>
      <c r="J339" s="29" t="s">
        <v>69</v>
      </c>
      <c r="K339" s="22" t="s">
        <v>171</v>
      </c>
      <c r="L339" s="30">
        <v>2</v>
      </c>
      <c r="M339" s="30">
        <v>2</v>
      </c>
      <c r="N339" s="30" t="s">
        <v>48</v>
      </c>
      <c r="O339" s="30">
        <f t="shared" si="27"/>
        <v>4</v>
      </c>
      <c r="P339" s="30" t="s">
        <v>48</v>
      </c>
      <c r="Q339" s="31" t="s">
        <v>48</v>
      </c>
      <c r="R339" s="30">
        <v>0</v>
      </c>
      <c r="S339" s="29" t="s">
        <v>45</v>
      </c>
    </row>
    <row r="340" spans="1:19" ht="23.25" customHeight="1">
      <c r="A340" s="14">
        <v>8</v>
      </c>
      <c r="B340" s="22" t="s">
        <v>63</v>
      </c>
      <c r="C340" s="22" t="s">
        <v>390</v>
      </c>
      <c r="D340" s="22" t="s">
        <v>391</v>
      </c>
      <c r="E340" s="25">
        <v>40535</v>
      </c>
      <c r="F340" s="26">
        <f t="shared" ca="1" si="26"/>
        <v>9</v>
      </c>
      <c r="G340" s="16" t="s">
        <v>66</v>
      </c>
      <c r="H340" s="29" t="s">
        <v>79</v>
      </c>
      <c r="I340" s="27" t="s">
        <v>386</v>
      </c>
      <c r="J340" s="29" t="s">
        <v>69</v>
      </c>
      <c r="K340" s="22"/>
      <c r="L340" s="30">
        <v>2</v>
      </c>
      <c r="M340" s="30">
        <v>3</v>
      </c>
      <c r="N340" s="30" t="s">
        <v>49</v>
      </c>
      <c r="O340" s="30">
        <f t="shared" si="27"/>
        <v>5</v>
      </c>
      <c r="P340" s="30" t="s">
        <v>49</v>
      </c>
      <c r="Q340" s="31" t="s">
        <v>49</v>
      </c>
      <c r="R340" s="30">
        <v>0</v>
      </c>
      <c r="S340" s="29" t="s">
        <v>45</v>
      </c>
    </row>
    <row r="341" spans="1:19" ht="23.25" customHeight="1">
      <c r="A341" s="14">
        <v>9</v>
      </c>
      <c r="B341" s="22" t="s">
        <v>63</v>
      </c>
      <c r="C341" s="22" t="s">
        <v>230</v>
      </c>
      <c r="D341" s="22" t="s">
        <v>231</v>
      </c>
      <c r="E341" s="25">
        <v>40119</v>
      </c>
      <c r="F341" s="26">
        <f t="shared" ca="1" si="26"/>
        <v>10</v>
      </c>
      <c r="G341" s="16" t="s">
        <v>66</v>
      </c>
      <c r="H341" s="29" t="s">
        <v>67</v>
      </c>
      <c r="I341" s="27" t="s">
        <v>92</v>
      </c>
      <c r="J341" s="29" t="s">
        <v>69</v>
      </c>
      <c r="K341" s="22"/>
      <c r="L341" s="30">
        <v>3</v>
      </c>
      <c r="M341" s="30">
        <v>3</v>
      </c>
      <c r="N341" s="30" t="s">
        <v>49</v>
      </c>
      <c r="O341" s="30">
        <f t="shared" si="27"/>
        <v>6</v>
      </c>
      <c r="P341" s="30" t="s">
        <v>49</v>
      </c>
      <c r="Q341" s="31" t="s">
        <v>49</v>
      </c>
      <c r="R341" s="30">
        <v>0</v>
      </c>
      <c r="S341" s="29" t="s">
        <v>45</v>
      </c>
    </row>
    <row r="342" spans="1:19" ht="23.25" customHeight="1">
      <c r="A342" s="14">
        <v>10</v>
      </c>
      <c r="B342" s="22" t="s">
        <v>1516</v>
      </c>
      <c r="C342" s="22" t="s">
        <v>392</v>
      </c>
      <c r="D342" s="22" t="s">
        <v>393</v>
      </c>
      <c r="E342" s="25">
        <v>39155</v>
      </c>
      <c r="F342" s="26">
        <f t="shared" ca="1" si="26"/>
        <v>12</v>
      </c>
      <c r="G342" s="16" t="s">
        <v>74</v>
      </c>
      <c r="H342" s="29" t="s">
        <v>88</v>
      </c>
      <c r="I342" s="27" t="s">
        <v>242</v>
      </c>
      <c r="J342" s="29" t="s">
        <v>69</v>
      </c>
      <c r="K342" s="22"/>
      <c r="L342" s="30">
        <v>2</v>
      </c>
      <c r="M342" s="30">
        <v>3</v>
      </c>
      <c r="N342" s="30" t="s">
        <v>50</v>
      </c>
      <c r="O342" s="30">
        <f t="shared" si="27"/>
        <v>5</v>
      </c>
      <c r="P342" s="30" t="s">
        <v>49</v>
      </c>
      <c r="Q342" s="31" t="s">
        <v>49</v>
      </c>
      <c r="R342" s="30">
        <v>0</v>
      </c>
      <c r="S342" s="29" t="s">
        <v>45</v>
      </c>
    </row>
    <row r="343" spans="1:19" ht="23.25" customHeight="1">
      <c r="A343" s="14">
        <v>11</v>
      </c>
      <c r="B343" s="22" t="s">
        <v>71</v>
      </c>
      <c r="C343" s="22" t="s">
        <v>179</v>
      </c>
      <c r="D343" s="22" t="s">
        <v>180</v>
      </c>
      <c r="E343" s="25">
        <v>41730</v>
      </c>
      <c r="F343" s="26">
        <f t="shared" ca="1" si="26"/>
        <v>5</v>
      </c>
      <c r="G343" s="16" t="s">
        <v>74</v>
      </c>
      <c r="H343" s="29" t="s">
        <v>88</v>
      </c>
      <c r="I343" s="27" t="s">
        <v>181</v>
      </c>
      <c r="J343" s="29" t="s">
        <v>69</v>
      </c>
      <c r="K343" s="22"/>
      <c r="L343" s="30">
        <v>3</v>
      </c>
      <c r="M343" s="30">
        <v>3</v>
      </c>
      <c r="N343" s="30" t="s">
        <v>48</v>
      </c>
      <c r="O343" s="30">
        <f t="shared" si="27"/>
        <v>6</v>
      </c>
      <c r="P343" s="30" t="s">
        <v>48</v>
      </c>
      <c r="Q343" s="31" t="s">
        <v>48</v>
      </c>
      <c r="R343" s="30">
        <v>1</v>
      </c>
      <c r="S343" s="29" t="s">
        <v>45</v>
      </c>
    </row>
    <row r="344" spans="1:19" ht="23.25" customHeight="1">
      <c r="A344" s="14">
        <v>12</v>
      </c>
      <c r="B344" s="22" t="s">
        <v>71</v>
      </c>
      <c r="C344" s="22" t="s">
        <v>240</v>
      </c>
      <c r="D344" s="22" t="s">
        <v>241</v>
      </c>
      <c r="E344" s="25">
        <v>40829</v>
      </c>
      <c r="F344" s="26">
        <f t="shared" ca="1" si="26"/>
        <v>8</v>
      </c>
      <c r="G344" s="16" t="s">
        <v>74</v>
      </c>
      <c r="H344" s="29" t="s">
        <v>88</v>
      </c>
      <c r="I344" s="27" t="s">
        <v>242</v>
      </c>
      <c r="J344" s="29" t="s">
        <v>69</v>
      </c>
      <c r="K344" s="22" t="s">
        <v>171</v>
      </c>
      <c r="L344" s="30">
        <v>3</v>
      </c>
      <c r="M344" s="30">
        <v>3</v>
      </c>
      <c r="N344" s="30" t="s">
        <v>49</v>
      </c>
      <c r="O344" s="30">
        <f t="shared" si="27"/>
        <v>6</v>
      </c>
      <c r="P344" s="30" t="s">
        <v>49</v>
      </c>
      <c r="Q344" s="31" t="s">
        <v>49</v>
      </c>
      <c r="R344" s="30">
        <v>0</v>
      </c>
      <c r="S344" s="29" t="s">
        <v>45</v>
      </c>
    </row>
    <row r="345" spans="1:19" ht="23.25" customHeight="1">
      <c r="A345" s="14">
        <v>13</v>
      </c>
      <c r="B345" s="22" t="s">
        <v>1516</v>
      </c>
      <c r="C345" s="22" t="s">
        <v>932</v>
      </c>
      <c r="D345" s="22" t="s">
        <v>933</v>
      </c>
      <c r="E345" s="25">
        <v>41244</v>
      </c>
      <c r="F345" s="26">
        <f t="shared" ca="1" si="26"/>
        <v>7</v>
      </c>
      <c r="G345" s="16" t="s">
        <v>74</v>
      </c>
      <c r="H345" s="29" t="s">
        <v>119</v>
      </c>
      <c r="I345" s="27" t="s">
        <v>356</v>
      </c>
      <c r="J345" s="29" t="s">
        <v>69</v>
      </c>
      <c r="K345" s="22"/>
      <c r="L345" s="30">
        <v>2</v>
      </c>
      <c r="M345" s="30">
        <v>2</v>
      </c>
      <c r="N345" s="30" t="s">
        <v>49</v>
      </c>
      <c r="O345" s="30">
        <f t="shared" si="27"/>
        <v>4</v>
      </c>
      <c r="P345" s="30" t="s">
        <v>49</v>
      </c>
      <c r="Q345" s="31" t="s">
        <v>49</v>
      </c>
      <c r="R345" s="30">
        <v>0</v>
      </c>
      <c r="S345" s="29" t="s">
        <v>45</v>
      </c>
    </row>
    <row r="346" spans="1:19" ht="23.25" customHeight="1">
      <c r="A346" s="14">
        <v>14</v>
      </c>
      <c r="B346" s="22" t="s">
        <v>101</v>
      </c>
      <c r="C346" s="22" t="s">
        <v>226</v>
      </c>
      <c r="D346" s="22" t="s">
        <v>227</v>
      </c>
      <c r="E346" s="25">
        <v>41281</v>
      </c>
      <c r="F346" s="26">
        <f t="shared" ca="1" si="26"/>
        <v>6</v>
      </c>
      <c r="G346" s="16" t="s">
        <v>74</v>
      </c>
      <c r="H346" s="29" t="s">
        <v>88</v>
      </c>
      <c r="I346" s="27" t="s">
        <v>89</v>
      </c>
      <c r="J346" s="29" t="s">
        <v>69</v>
      </c>
      <c r="K346" s="22"/>
      <c r="L346" s="30">
        <v>1</v>
      </c>
      <c r="M346" s="30">
        <v>1</v>
      </c>
      <c r="N346" s="30" t="s">
        <v>48</v>
      </c>
      <c r="O346" s="30">
        <f t="shared" si="27"/>
        <v>2</v>
      </c>
      <c r="P346" s="30" t="s">
        <v>49</v>
      </c>
      <c r="Q346" s="31" t="s">
        <v>48</v>
      </c>
      <c r="R346" s="30">
        <v>2</v>
      </c>
      <c r="S346" s="29" t="s">
        <v>45</v>
      </c>
    </row>
    <row r="347" spans="1:19" ht="23.25" customHeight="1">
      <c r="A347" s="14">
        <v>15</v>
      </c>
      <c r="B347" s="22" t="s">
        <v>101</v>
      </c>
      <c r="C347" s="22" t="s">
        <v>525</v>
      </c>
      <c r="D347" s="22" t="s">
        <v>526</v>
      </c>
      <c r="E347" s="25">
        <v>39155</v>
      </c>
      <c r="F347" s="26">
        <f t="shared" ca="1" si="26"/>
        <v>12</v>
      </c>
      <c r="G347" s="16" t="s">
        <v>74</v>
      </c>
      <c r="H347" s="23" t="s">
        <v>119</v>
      </c>
      <c r="I347" s="27" t="s">
        <v>167</v>
      </c>
      <c r="J347" s="29" t="s">
        <v>69</v>
      </c>
      <c r="K347" s="22"/>
      <c r="L347" s="30">
        <v>0</v>
      </c>
      <c r="M347" s="30">
        <v>0</v>
      </c>
      <c r="N347" s="30" t="s">
        <v>48</v>
      </c>
      <c r="O347" s="30">
        <f t="shared" si="27"/>
        <v>0</v>
      </c>
      <c r="P347" s="30" t="s">
        <v>70</v>
      </c>
      <c r="Q347" s="31" t="s">
        <v>49</v>
      </c>
      <c r="R347" s="30">
        <v>1</v>
      </c>
      <c r="S347" s="29" t="s">
        <v>45</v>
      </c>
    </row>
    <row r="348" spans="1:19" ht="23.25" customHeight="1">
      <c r="A348" s="14">
        <v>16</v>
      </c>
      <c r="B348" s="23" t="s">
        <v>1516</v>
      </c>
      <c r="C348" s="23" t="s">
        <v>394</v>
      </c>
      <c r="D348" s="23" t="s">
        <v>395</v>
      </c>
      <c r="E348" s="25">
        <v>40883</v>
      </c>
      <c r="F348" s="26">
        <f t="shared" ca="1" si="26"/>
        <v>8</v>
      </c>
      <c r="G348" s="32" t="s">
        <v>74</v>
      </c>
      <c r="H348" s="23" t="s">
        <v>88</v>
      </c>
      <c r="I348" s="28" t="s">
        <v>170</v>
      </c>
      <c r="J348" s="33" t="s">
        <v>105</v>
      </c>
      <c r="K348" s="26"/>
      <c r="L348" s="30">
        <v>2</v>
      </c>
      <c r="M348" s="30">
        <v>3</v>
      </c>
      <c r="N348" s="30" t="s">
        <v>49</v>
      </c>
      <c r="O348" s="30">
        <f t="shared" si="27"/>
        <v>5</v>
      </c>
      <c r="P348" s="30" t="s">
        <v>49</v>
      </c>
      <c r="Q348" s="31" t="s">
        <v>49</v>
      </c>
      <c r="R348" s="30">
        <v>0</v>
      </c>
      <c r="S348" s="29" t="s">
        <v>45</v>
      </c>
    </row>
    <row r="349" spans="1:19" ht="23.25" customHeight="1">
      <c r="A349" s="14">
        <v>17</v>
      </c>
      <c r="B349" s="22" t="s">
        <v>63</v>
      </c>
      <c r="C349" s="23" t="s">
        <v>232</v>
      </c>
      <c r="D349" s="23" t="s">
        <v>233</v>
      </c>
      <c r="E349" s="25">
        <v>41918</v>
      </c>
      <c r="F349" s="26">
        <f t="shared" ca="1" si="26"/>
        <v>5</v>
      </c>
      <c r="G349" s="16" t="s">
        <v>66</v>
      </c>
      <c r="H349" s="23" t="s">
        <v>67</v>
      </c>
      <c r="I349" s="27" t="s">
        <v>92</v>
      </c>
      <c r="J349" s="29" t="s">
        <v>69</v>
      </c>
      <c r="K349" s="22"/>
      <c r="L349" s="30">
        <v>2</v>
      </c>
      <c r="M349" s="30">
        <v>2</v>
      </c>
      <c r="N349" s="30" t="s">
        <v>48</v>
      </c>
      <c r="O349" s="30">
        <f t="shared" si="27"/>
        <v>4</v>
      </c>
      <c r="P349" s="30" t="s">
        <v>48</v>
      </c>
      <c r="Q349" s="31" t="s">
        <v>48</v>
      </c>
      <c r="R349" s="30">
        <v>1</v>
      </c>
      <c r="S349" s="29" t="s">
        <v>45</v>
      </c>
    </row>
    <row r="350" spans="1:19" ht="23.25" customHeight="1">
      <c r="A350" s="14">
        <v>18</v>
      </c>
      <c r="B350" s="22" t="s">
        <v>1516</v>
      </c>
      <c r="C350" s="22" t="s">
        <v>354</v>
      </c>
      <c r="D350" s="22" t="s">
        <v>355</v>
      </c>
      <c r="E350" s="25">
        <v>41730</v>
      </c>
      <c r="F350" s="26">
        <f t="shared" ca="1" si="26"/>
        <v>5</v>
      </c>
      <c r="G350" s="16" t="s">
        <v>74</v>
      </c>
      <c r="H350" s="29" t="s">
        <v>119</v>
      </c>
      <c r="I350" s="27" t="s">
        <v>356</v>
      </c>
      <c r="J350" s="29" t="s">
        <v>69</v>
      </c>
      <c r="K350" s="22" t="s">
        <v>171</v>
      </c>
      <c r="L350" s="30">
        <v>2</v>
      </c>
      <c r="M350" s="30">
        <v>2</v>
      </c>
      <c r="N350" s="30" t="s">
        <v>48</v>
      </c>
      <c r="O350" s="30">
        <f t="shared" si="27"/>
        <v>4</v>
      </c>
      <c r="P350" s="30" t="s">
        <v>48</v>
      </c>
      <c r="Q350" s="31" t="s">
        <v>48</v>
      </c>
      <c r="R350" s="30">
        <v>0</v>
      </c>
      <c r="S350" s="29" t="s">
        <v>45</v>
      </c>
    </row>
    <row r="351" spans="1:19" ht="23.25" customHeight="1">
      <c r="A351" s="14">
        <v>19</v>
      </c>
      <c r="B351" s="22" t="s">
        <v>63</v>
      </c>
      <c r="C351" s="22" t="s">
        <v>826</v>
      </c>
      <c r="D351" s="22" t="s">
        <v>827</v>
      </c>
      <c r="E351" s="25">
        <v>35545</v>
      </c>
      <c r="F351" s="26">
        <f t="shared" ca="1" si="26"/>
        <v>22</v>
      </c>
      <c r="G351" s="14" t="s">
        <v>66</v>
      </c>
      <c r="H351" s="29" t="s">
        <v>213</v>
      </c>
      <c r="I351" s="28" t="s">
        <v>828</v>
      </c>
      <c r="J351" s="23" t="s">
        <v>85</v>
      </c>
      <c r="K351" s="25"/>
      <c r="L351" s="30">
        <v>1</v>
      </c>
      <c r="M351" s="30">
        <v>1</v>
      </c>
      <c r="N351" s="30" t="s">
        <v>49</v>
      </c>
      <c r="O351" s="30">
        <f t="shared" si="27"/>
        <v>2</v>
      </c>
      <c r="P351" s="30" t="s">
        <v>49</v>
      </c>
      <c r="Q351" s="31" t="s">
        <v>49</v>
      </c>
      <c r="R351" s="30">
        <v>0</v>
      </c>
      <c r="S351" s="29" t="s">
        <v>45</v>
      </c>
    </row>
    <row r="352" spans="1:19" ht="23.25" customHeight="1">
      <c r="A352" s="14">
        <v>20</v>
      </c>
      <c r="B352" s="22" t="s">
        <v>71</v>
      </c>
      <c r="C352" s="22" t="s">
        <v>628</v>
      </c>
      <c r="D352" s="22" t="s">
        <v>629</v>
      </c>
      <c r="E352" s="25">
        <v>41730</v>
      </c>
      <c r="F352" s="26">
        <f t="shared" ca="1" si="26"/>
        <v>5</v>
      </c>
      <c r="G352" s="16" t="s">
        <v>74</v>
      </c>
      <c r="H352" s="29" t="s">
        <v>88</v>
      </c>
      <c r="I352" s="27" t="s">
        <v>170</v>
      </c>
      <c r="J352" s="29" t="s">
        <v>69</v>
      </c>
      <c r="K352" s="22" t="s">
        <v>171</v>
      </c>
      <c r="L352" s="30">
        <v>1</v>
      </c>
      <c r="M352" s="30">
        <v>1</v>
      </c>
      <c r="N352" s="30" t="s">
        <v>48</v>
      </c>
      <c r="O352" s="30">
        <f t="shared" si="27"/>
        <v>2</v>
      </c>
      <c r="P352" s="30" t="s">
        <v>48</v>
      </c>
      <c r="Q352" s="31" t="s">
        <v>48</v>
      </c>
      <c r="R352" s="30">
        <v>0</v>
      </c>
      <c r="S352" s="29" t="s">
        <v>45</v>
      </c>
    </row>
    <row r="353" spans="1:19" ht="23.25" customHeight="1">
      <c r="A353" s="14">
        <v>21</v>
      </c>
      <c r="B353" s="33" t="s">
        <v>71</v>
      </c>
      <c r="C353" s="22" t="s">
        <v>639</v>
      </c>
      <c r="D353" s="22" t="s">
        <v>640</v>
      </c>
      <c r="E353" s="25">
        <v>42464</v>
      </c>
      <c r="F353" s="26">
        <f t="shared" ca="1" si="26"/>
        <v>3</v>
      </c>
      <c r="G353" s="16" t="s">
        <v>74</v>
      </c>
      <c r="H353" s="23" t="s">
        <v>641</v>
      </c>
      <c r="I353" s="27" t="s">
        <v>255</v>
      </c>
      <c r="J353" s="29" t="s">
        <v>69</v>
      </c>
      <c r="K353" s="22"/>
      <c r="L353" s="30">
        <v>1</v>
      </c>
      <c r="M353" s="30">
        <v>2</v>
      </c>
      <c r="N353" s="30" t="s">
        <v>48</v>
      </c>
      <c r="O353" s="30">
        <f t="shared" si="27"/>
        <v>3</v>
      </c>
      <c r="P353" s="30" t="s">
        <v>48</v>
      </c>
      <c r="Q353" s="31" t="s">
        <v>48</v>
      </c>
      <c r="R353" s="30">
        <v>0</v>
      </c>
      <c r="S353" s="29" t="s">
        <v>45</v>
      </c>
    </row>
    <row r="354" spans="1:19" ht="23.25" customHeight="1">
      <c r="A354" s="14">
        <v>22</v>
      </c>
      <c r="B354" s="22" t="s">
        <v>1516</v>
      </c>
      <c r="C354" s="22" t="s">
        <v>652</v>
      </c>
      <c r="D354" s="22" t="s">
        <v>653</v>
      </c>
      <c r="E354" s="25">
        <v>41281</v>
      </c>
      <c r="F354" s="26">
        <f t="shared" ca="1" si="26"/>
        <v>6</v>
      </c>
      <c r="G354" s="16" t="s">
        <v>74</v>
      </c>
      <c r="H354" s="29" t="s">
        <v>88</v>
      </c>
      <c r="I354" s="27" t="s">
        <v>170</v>
      </c>
      <c r="J354" s="29" t="s">
        <v>69</v>
      </c>
      <c r="K354" s="22" t="s">
        <v>171</v>
      </c>
      <c r="L354" s="30">
        <v>1</v>
      </c>
      <c r="M354" s="30">
        <v>1</v>
      </c>
      <c r="N354" s="30" t="s">
        <v>48</v>
      </c>
      <c r="O354" s="30">
        <f t="shared" si="27"/>
        <v>2</v>
      </c>
      <c r="P354" s="30" t="s">
        <v>49</v>
      </c>
      <c r="Q354" s="31" t="s">
        <v>48</v>
      </c>
      <c r="R354" s="30">
        <v>0</v>
      </c>
      <c r="S354" s="29" t="s">
        <v>45</v>
      </c>
    </row>
    <row r="355" spans="1:19" ht="23.25" customHeight="1">
      <c r="A355" s="14">
        <v>23</v>
      </c>
      <c r="B355" s="23" t="s">
        <v>1516</v>
      </c>
      <c r="C355" s="22" t="s">
        <v>834</v>
      </c>
      <c r="D355" s="22" t="s">
        <v>835</v>
      </c>
      <c r="E355" s="25">
        <v>35647</v>
      </c>
      <c r="F355" s="26">
        <f t="shared" ca="1" si="26"/>
        <v>22</v>
      </c>
      <c r="G355" s="14" t="s">
        <v>74</v>
      </c>
      <c r="H355" s="29" t="s">
        <v>88</v>
      </c>
      <c r="I355" s="28" t="s">
        <v>386</v>
      </c>
      <c r="J355" s="23" t="s">
        <v>85</v>
      </c>
      <c r="K355" s="25"/>
      <c r="L355" s="30">
        <v>0</v>
      </c>
      <c r="M355" s="30">
        <v>0</v>
      </c>
      <c r="N355" s="30" t="s">
        <v>48</v>
      </c>
      <c r="O355" s="30">
        <f t="shared" si="27"/>
        <v>0</v>
      </c>
      <c r="P355" s="30" t="s">
        <v>70</v>
      </c>
      <c r="Q355" s="31" t="s">
        <v>49</v>
      </c>
      <c r="R355" s="30">
        <v>1</v>
      </c>
      <c r="S355" s="29" t="s">
        <v>45</v>
      </c>
    </row>
    <row r="356" spans="1:19" ht="23.25" customHeight="1">
      <c r="A356" s="14">
        <v>24</v>
      </c>
      <c r="B356" s="22" t="s">
        <v>71</v>
      </c>
      <c r="C356" s="22" t="s">
        <v>357</v>
      </c>
      <c r="D356" s="22" t="s">
        <v>358</v>
      </c>
      <c r="E356" s="25">
        <v>41730</v>
      </c>
      <c r="F356" s="26">
        <f t="shared" ca="1" si="26"/>
        <v>5</v>
      </c>
      <c r="G356" s="16" t="s">
        <v>74</v>
      </c>
      <c r="H356" s="29" t="s">
        <v>88</v>
      </c>
      <c r="I356" s="27" t="s">
        <v>92</v>
      </c>
      <c r="J356" s="29" t="s">
        <v>69</v>
      </c>
      <c r="K356" s="22" t="s">
        <v>171</v>
      </c>
      <c r="L356" s="30">
        <v>1</v>
      </c>
      <c r="M356" s="30">
        <v>1</v>
      </c>
      <c r="N356" s="30" t="s">
        <v>48</v>
      </c>
      <c r="O356" s="30">
        <f t="shared" si="27"/>
        <v>2</v>
      </c>
      <c r="P356" s="30" t="s">
        <v>48</v>
      </c>
      <c r="Q356" s="31" t="s">
        <v>48</v>
      </c>
      <c r="R356" s="30">
        <v>1</v>
      </c>
      <c r="S356" s="29" t="s">
        <v>45</v>
      </c>
    </row>
    <row r="357" spans="1:19" ht="23.25" customHeight="1">
      <c r="A357" s="14">
        <v>25</v>
      </c>
      <c r="B357" s="23" t="s">
        <v>93</v>
      </c>
      <c r="C357" s="22" t="s">
        <v>837</v>
      </c>
      <c r="D357" s="22" t="s">
        <v>838</v>
      </c>
      <c r="E357" s="25">
        <v>31229</v>
      </c>
      <c r="F357" s="26">
        <f t="shared" ca="1" si="26"/>
        <v>34</v>
      </c>
      <c r="G357" s="14" t="s">
        <v>66</v>
      </c>
      <c r="H357" s="29" t="s">
        <v>213</v>
      </c>
      <c r="I357" s="28" t="s">
        <v>828</v>
      </c>
      <c r="J357" s="23" t="s">
        <v>85</v>
      </c>
      <c r="K357" s="25"/>
      <c r="L357" s="30">
        <v>7</v>
      </c>
      <c r="M357" s="30">
        <v>7</v>
      </c>
      <c r="N357" s="30" t="s">
        <v>50</v>
      </c>
      <c r="O357" s="30">
        <f t="shared" si="27"/>
        <v>14</v>
      </c>
      <c r="P357" s="30" t="s">
        <v>50</v>
      </c>
      <c r="Q357" s="31" t="s">
        <v>50</v>
      </c>
      <c r="R357" s="30">
        <v>1</v>
      </c>
      <c r="S357" s="29" t="s">
        <v>45</v>
      </c>
    </row>
    <row r="358" spans="1:19" ht="23.25" customHeight="1">
      <c r="A358" s="14">
        <v>26</v>
      </c>
      <c r="B358" s="22" t="s">
        <v>63</v>
      </c>
      <c r="C358" s="22" t="s">
        <v>626</v>
      </c>
      <c r="D358" s="22" t="s">
        <v>839</v>
      </c>
      <c r="E358" s="25">
        <v>36251</v>
      </c>
      <c r="F358" s="26">
        <f t="shared" ca="1" si="26"/>
        <v>20</v>
      </c>
      <c r="G358" s="14" t="s">
        <v>66</v>
      </c>
      <c r="H358" s="29" t="s">
        <v>840</v>
      </c>
      <c r="I358" s="28" t="s">
        <v>242</v>
      </c>
      <c r="J358" s="23" t="s">
        <v>85</v>
      </c>
      <c r="K358" s="25"/>
      <c r="L358" s="30">
        <v>1</v>
      </c>
      <c r="M358" s="30">
        <v>1</v>
      </c>
      <c r="N358" s="30" t="s">
        <v>49</v>
      </c>
      <c r="O358" s="30">
        <f t="shared" si="27"/>
        <v>2</v>
      </c>
      <c r="P358" s="30" t="s">
        <v>49</v>
      </c>
      <c r="Q358" s="31" t="s">
        <v>49</v>
      </c>
      <c r="R358" s="30">
        <v>0</v>
      </c>
      <c r="S358" s="29" t="s">
        <v>45</v>
      </c>
    </row>
    <row r="359" spans="1:19" ht="23.25" customHeight="1">
      <c r="A359" s="14">
        <v>27</v>
      </c>
      <c r="B359" s="23" t="s">
        <v>93</v>
      </c>
      <c r="C359" s="22" t="s">
        <v>841</v>
      </c>
      <c r="D359" s="22" t="s">
        <v>842</v>
      </c>
      <c r="E359" s="25">
        <v>28340</v>
      </c>
      <c r="F359" s="26">
        <f t="shared" ca="1" si="26"/>
        <v>42</v>
      </c>
      <c r="G359" s="14" t="s">
        <v>66</v>
      </c>
      <c r="H359" s="29" t="s">
        <v>674</v>
      </c>
      <c r="I359" s="28" t="s">
        <v>68</v>
      </c>
      <c r="J359" s="23" t="s">
        <v>85</v>
      </c>
      <c r="K359" s="25"/>
      <c r="L359" s="30">
        <v>0</v>
      </c>
      <c r="M359" s="30">
        <v>0</v>
      </c>
      <c r="N359" s="30" t="s">
        <v>48</v>
      </c>
      <c r="O359" s="30">
        <f t="shared" si="27"/>
        <v>0</v>
      </c>
      <c r="P359" s="30" t="s">
        <v>70</v>
      </c>
      <c r="Q359" s="31" t="s">
        <v>70</v>
      </c>
      <c r="R359" s="30"/>
      <c r="S359" s="29" t="s">
        <v>45</v>
      </c>
    </row>
    <row r="360" spans="1:19" ht="23.25" customHeight="1">
      <c r="A360" s="14">
        <v>28</v>
      </c>
      <c r="B360" s="22" t="s">
        <v>71</v>
      </c>
      <c r="C360" s="22" t="s">
        <v>396</v>
      </c>
      <c r="D360" s="22" t="s">
        <v>397</v>
      </c>
      <c r="E360" s="25">
        <v>40700</v>
      </c>
      <c r="F360" s="26">
        <f t="shared" ca="1" si="26"/>
        <v>8</v>
      </c>
      <c r="G360" s="16" t="s">
        <v>74</v>
      </c>
      <c r="H360" s="29" t="s">
        <v>88</v>
      </c>
      <c r="I360" s="27" t="s">
        <v>170</v>
      </c>
      <c r="J360" s="29" t="s">
        <v>69</v>
      </c>
      <c r="K360" s="22"/>
      <c r="L360" s="30">
        <v>2</v>
      </c>
      <c r="M360" s="30">
        <v>2</v>
      </c>
      <c r="N360" s="30" t="s">
        <v>49</v>
      </c>
      <c r="O360" s="30">
        <f t="shared" si="27"/>
        <v>4</v>
      </c>
      <c r="P360" s="30" t="s">
        <v>49</v>
      </c>
      <c r="Q360" s="31" t="s">
        <v>49</v>
      </c>
      <c r="R360" s="30">
        <v>0</v>
      </c>
      <c r="S360" s="29" t="s">
        <v>45</v>
      </c>
    </row>
    <row r="361" spans="1:19" ht="23.25" customHeight="1">
      <c r="A361" s="14">
        <v>29</v>
      </c>
      <c r="B361" s="23" t="s">
        <v>101</v>
      </c>
      <c r="C361" s="23" t="s">
        <v>248</v>
      </c>
      <c r="D361" s="23" t="s">
        <v>249</v>
      </c>
      <c r="E361" s="25">
        <v>40371</v>
      </c>
      <c r="F361" s="26">
        <f t="shared" ca="1" si="26"/>
        <v>9</v>
      </c>
      <c r="G361" s="32" t="s">
        <v>74</v>
      </c>
      <c r="H361" s="23" t="s">
        <v>88</v>
      </c>
      <c r="I361" s="28" t="s">
        <v>92</v>
      </c>
      <c r="J361" s="33" t="s">
        <v>105</v>
      </c>
      <c r="K361" s="26"/>
      <c r="L361" s="30">
        <v>2</v>
      </c>
      <c r="M361" s="30">
        <v>2</v>
      </c>
      <c r="N361" s="30" t="s">
        <v>49</v>
      </c>
      <c r="O361" s="30">
        <f t="shared" si="27"/>
        <v>4</v>
      </c>
      <c r="P361" s="30" t="s">
        <v>49</v>
      </c>
      <c r="Q361" s="31" t="s">
        <v>49</v>
      </c>
      <c r="R361" s="30">
        <v>1</v>
      </c>
      <c r="S361" s="29" t="s">
        <v>45</v>
      </c>
    </row>
    <row r="362" spans="1:19" ht="23.25" customHeight="1">
      <c r="A362" s="14">
        <v>30</v>
      </c>
      <c r="B362" s="22" t="s">
        <v>1516</v>
      </c>
      <c r="C362" s="22" t="s">
        <v>654</v>
      </c>
      <c r="D362" s="22" t="s">
        <v>655</v>
      </c>
      <c r="E362" s="25">
        <v>41730</v>
      </c>
      <c r="F362" s="26">
        <f t="shared" ca="1" si="26"/>
        <v>5</v>
      </c>
      <c r="G362" s="16" t="s">
        <v>74</v>
      </c>
      <c r="H362" s="29" t="s">
        <v>88</v>
      </c>
      <c r="I362" s="27" t="s">
        <v>242</v>
      </c>
      <c r="J362" s="29" t="s">
        <v>69</v>
      </c>
      <c r="K362" s="22" t="s">
        <v>171</v>
      </c>
      <c r="L362" s="30">
        <v>1</v>
      </c>
      <c r="M362" s="30">
        <v>1</v>
      </c>
      <c r="N362" s="30" t="s">
        <v>48</v>
      </c>
      <c r="O362" s="30">
        <f t="shared" si="27"/>
        <v>2</v>
      </c>
      <c r="P362" s="30" t="s">
        <v>48</v>
      </c>
      <c r="Q362" s="31" t="s">
        <v>48</v>
      </c>
      <c r="R362" s="30">
        <v>0</v>
      </c>
      <c r="S362" s="29" t="s">
        <v>45</v>
      </c>
    </row>
    <row r="363" spans="1:19" ht="23.25" customHeight="1">
      <c r="A363" s="14">
        <v>31</v>
      </c>
      <c r="B363" s="22" t="s">
        <v>1516</v>
      </c>
      <c r="C363" s="22" t="s">
        <v>86</v>
      </c>
      <c r="D363" s="22" t="s">
        <v>87</v>
      </c>
      <c r="E363" s="25">
        <v>39722</v>
      </c>
      <c r="F363" s="26">
        <f t="shared" ca="1" si="26"/>
        <v>11</v>
      </c>
      <c r="G363" s="16" t="s">
        <v>74</v>
      </c>
      <c r="H363" s="29" t="s">
        <v>88</v>
      </c>
      <c r="I363" s="27" t="s">
        <v>89</v>
      </c>
      <c r="J363" s="29" t="s">
        <v>69</v>
      </c>
      <c r="K363" s="22"/>
      <c r="L363" s="30">
        <v>5</v>
      </c>
      <c r="M363" s="30">
        <v>5</v>
      </c>
      <c r="N363" s="30" t="s">
        <v>49</v>
      </c>
      <c r="O363" s="30">
        <f t="shared" si="27"/>
        <v>10</v>
      </c>
      <c r="P363" s="30" t="s">
        <v>50</v>
      </c>
      <c r="Q363" s="31" t="s">
        <v>49</v>
      </c>
      <c r="R363" s="30">
        <v>2</v>
      </c>
      <c r="S363" s="29" t="s">
        <v>45</v>
      </c>
    </row>
    <row r="364" spans="1:19" ht="23.25" customHeight="1">
      <c r="A364" s="14">
        <v>32</v>
      </c>
      <c r="B364" s="23" t="s">
        <v>1516</v>
      </c>
      <c r="C364" s="23" t="s">
        <v>527</v>
      </c>
      <c r="D364" s="23" t="s">
        <v>528</v>
      </c>
      <c r="E364" s="25">
        <v>40883</v>
      </c>
      <c r="F364" s="26">
        <f t="shared" ca="1" si="26"/>
        <v>8</v>
      </c>
      <c r="G364" s="32" t="s">
        <v>74</v>
      </c>
      <c r="H364" s="23" t="s">
        <v>362</v>
      </c>
      <c r="I364" s="28" t="s">
        <v>170</v>
      </c>
      <c r="J364" s="33" t="s">
        <v>105</v>
      </c>
      <c r="K364" s="26"/>
      <c r="L364" s="30">
        <v>1</v>
      </c>
      <c r="M364" s="30">
        <v>1</v>
      </c>
      <c r="N364" s="30" t="s">
        <v>49</v>
      </c>
      <c r="O364" s="30">
        <f t="shared" si="27"/>
        <v>2</v>
      </c>
      <c r="P364" s="30" t="s">
        <v>49</v>
      </c>
      <c r="Q364" s="31" t="s">
        <v>49</v>
      </c>
      <c r="R364" s="30">
        <v>0</v>
      </c>
      <c r="S364" s="29" t="s">
        <v>45</v>
      </c>
    </row>
    <row r="365" spans="1:19" ht="23.25" customHeight="1">
      <c r="A365" s="14">
        <v>33</v>
      </c>
      <c r="B365" s="22" t="s">
        <v>63</v>
      </c>
      <c r="C365" s="22" t="s">
        <v>527</v>
      </c>
      <c r="D365" s="22" t="s">
        <v>855</v>
      </c>
      <c r="E365" s="25">
        <v>38078</v>
      </c>
      <c r="F365" s="26">
        <f t="shared" ref="F365:F396" ca="1" si="28">(YEAR(NOW())-YEAR(E365))</f>
        <v>15</v>
      </c>
      <c r="G365" s="14" t="s">
        <v>66</v>
      </c>
      <c r="H365" s="29" t="s">
        <v>213</v>
      </c>
      <c r="I365" s="28" t="s">
        <v>245</v>
      </c>
      <c r="J365" s="23" t="s">
        <v>85</v>
      </c>
      <c r="K365" s="25"/>
      <c r="L365" s="30">
        <v>3</v>
      </c>
      <c r="M365" s="30">
        <v>3</v>
      </c>
      <c r="N365" s="30" t="s">
        <v>50</v>
      </c>
      <c r="O365" s="30">
        <f t="shared" ref="O365:O396" si="29">SUM(K365:N365)</f>
        <v>6</v>
      </c>
      <c r="P365" s="30" t="s">
        <v>50</v>
      </c>
      <c r="Q365" s="31" t="s">
        <v>50</v>
      </c>
      <c r="R365" s="30">
        <v>0</v>
      </c>
      <c r="S365" s="29" t="s">
        <v>45</v>
      </c>
    </row>
    <row r="366" spans="1:19" s="90" customFormat="1" ht="23.25" customHeight="1">
      <c r="A366" s="14">
        <v>34</v>
      </c>
      <c r="B366" s="22" t="s">
        <v>63</v>
      </c>
      <c r="C366" s="22" t="s">
        <v>398</v>
      </c>
      <c r="D366" s="22" t="s">
        <v>399</v>
      </c>
      <c r="E366" s="25">
        <v>39155</v>
      </c>
      <c r="F366" s="26">
        <f t="shared" ca="1" si="28"/>
        <v>12</v>
      </c>
      <c r="G366" s="16" t="s">
        <v>66</v>
      </c>
      <c r="H366" s="29" t="s">
        <v>400</v>
      </c>
      <c r="I366" s="27" t="s">
        <v>181</v>
      </c>
      <c r="J366" s="29" t="s">
        <v>69</v>
      </c>
      <c r="K366" s="22"/>
      <c r="L366" s="30">
        <v>1</v>
      </c>
      <c r="M366" s="30">
        <v>2</v>
      </c>
      <c r="N366" s="30" t="s">
        <v>49</v>
      </c>
      <c r="O366" s="30">
        <f t="shared" si="29"/>
        <v>3</v>
      </c>
      <c r="P366" s="30" t="s">
        <v>49</v>
      </c>
      <c r="Q366" s="31" t="s">
        <v>49</v>
      </c>
      <c r="R366" s="30">
        <v>1</v>
      </c>
      <c r="S366" s="29" t="s">
        <v>45</v>
      </c>
    </row>
    <row r="367" spans="1:19" ht="23.25" customHeight="1">
      <c r="A367" s="14">
        <v>35</v>
      </c>
      <c r="B367" s="22" t="s">
        <v>1516</v>
      </c>
      <c r="C367" s="22" t="s">
        <v>845</v>
      </c>
      <c r="D367" s="22" t="s">
        <v>846</v>
      </c>
      <c r="E367" s="25">
        <v>41244</v>
      </c>
      <c r="F367" s="26">
        <f t="shared" ca="1" si="28"/>
        <v>7</v>
      </c>
      <c r="G367" s="16" t="s">
        <v>74</v>
      </c>
      <c r="H367" s="29" t="s">
        <v>88</v>
      </c>
      <c r="I367" s="27" t="s">
        <v>92</v>
      </c>
      <c r="J367" s="29" t="s">
        <v>69</v>
      </c>
      <c r="K367" s="22" t="s">
        <v>171</v>
      </c>
      <c r="L367" s="30">
        <v>1</v>
      </c>
      <c r="M367" s="30">
        <v>1</v>
      </c>
      <c r="N367" s="30" t="s">
        <v>49</v>
      </c>
      <c r="O367" s="30">
        <f t="shared" si="29"/>
        <v>2</v>
      </c>
      <c r="P367" s="30" t="s">
        <v>49</v>
      </c>
      <c r="Q367" s="31" t="s">
        <v>49</v>
      </c>
      <c r="R367" s="30">
        <v>2</v>
      </c>
      <c r="S367" s="29" t="s">
        <v>45</v>
      </c>
    </row>
    <row r="368" spans="1:19" ht="23.25" customHeight="1">
      <c r="A368" s="14">
        <v>36</v>
      </c>
      <c r="B368" s="23" t="s">
        <v>182</v>
      </c>
      <c r="C368" s="22" t="s">
        <v>183</v>
      </c>
      <c r="D368" s="22" t="s">
        <v>184</v>
      </c>
      <c r="E368" s="25">
        <v>41730</v>
      </c>
      <c r="F368" s="26">
        <f t="shared" ca="1" si="28"/>
        <v>5</v>
      </c>
      <c r="G368" s="16" t="s">
        <v>74</v>
      </c>
      <c r="H368" s="29" t="s">
        <v>88</v>
      </c>
      <c r="I368" s="27" t="s">
        <v>167</v>
      </c>
      <c r="J368" s="29" t="s">
        <v>69</v>
      </c>
      <c r="K368" s="22"/>
      <c r="L368" s="30">
        <v>4</v>
      </c>
      <c r="M368" s="30">
        <v>6</v>
      </c>
      <c r="N368" s="30" t="s">
        <v>48</v>
      </c>
      <c r="O368" s="30">
        <f t="shared" si="29"/>
        <v>10</v>
      </c>
      <c r="P368" s="30" t="s">
        <v>48</v>
      </c>
      <c r="Q368" s="31" t="s">
        <v>48</v>
      </c>
      <c r="R368" s="30">
        <v>0</v>
      </c>
      <c r="S368" s="29" t="s">
        <v>45</v>
      </c>
    </row>
    <row r="369" spans="1:19" ht="23.25" customHeight="1">
      <c r="A369" s="14">
        <v>37</v>
      </c>
      <c r="B369" s="23" t="s">
        <v>71</v>
      </c>
      <c r="C369" s="23" t="s">
        <v>1089</v>
      </c>
      <c r="D369" s="23" t="s">
        <v>1090</v>
      </c>
      <c r="E369" s="25">
        <v>41589</v>
      </c>
      <c r="F369" s="26">
        <f t="shared" ca="1" si="28"/>
        <v>6</v>
      </c>
      <c r="G369" s="16" t="s">
        <v>74</v>
      </c>
      <c r="H369" s="23" t="s">
        <v>88</v>
      </c>
      <c r="I369" s="28" t="s">
        <v>386</v>
      </c>
      <c r="J369" s="33" t="s">
        <v>105</v>
      </c>
      <c r="K369" s="26"/>
      <c r="L369" s="30">
        <v>0</v>
      </c>
      <c r="M369" s="30">
        <v>0</v>
      </c>
      <c r="N369" s="30" t="s">
        <v>48</v>
      </c>
      <c r="O369" s="30">
        <f t="shared" si="29"/>
        <v>0</v>
      </c>
      <c r="P369" s="30" t="s">
        <v>70</v>
      </c>
      <c r="Q369" s="31" t="s">
        <v>70</v>
      </c>
      <c r="R369" s="30"/>
      <c r="S369" s="29" t="s">
        <v>45</v>
      </c>
    </row>
    <row r="370" spans="1:19" ht="23.25" customHeight="1">
      <c r="A370" s="14">
        <v>38</v>
      </c>
      <c r="B370" s="22" t="s">
        <v>1516</v>
      </c>
      <c r="C370" s="22" t="s">
        <v>401</v>
      </c>
      <c r="D370" s="22" t="s">
        <v>402</v>
      </c>
      <c r="E370" s="25">
        <v>40465</v>
      </c>
      <c r="F370" s="26">
        <f t="shared" ca="1" si="28"/>
        <v>9</v>
      </c>
      <c r="G370" s="16" t="s">
        <v>74</v>
      </c>
      <c r="H370" s="29" t="s">
        <v>119</v>
      </c>
      <c r="I370" s="27" t="s">
        <v>255</v>
      </c>
      <c r="J370" s="29" t="s">
        <v>69</v>
      </c>
      <c r="K370" s="22"/>
      <c r="L370" s="30">
        <v>2</v>
      </c>
      <c r="M370" s="30">
        <v>2</v>
      </c>
      <c r="N370" s="30" t="s">
        <v>49</v>
      </c>
      <c r="O370" s="30">
        <f t="shared" si="29"/>
        <v>4</v>
      </c>
      <c r="P370" s="30" t="s">
        <v>49</v>
      </c>
      <c r="Q370" s="31" t="s">
        <v>49</v>
      </c>
      <c r="R370" s="30">
        <v>0</v>
      </c>
      <c r="S370" s="29" t="s">
        <v>45</v>
      </c>
    </row>
    <row r="371" spans="1:19" ht="23.25" customHeight="1">
      <c r="A371" s="14">
        <v>39</v>
      </c>
      <c r="B371" s="22" t="s">
        <v>101</v>
      </c>
      <c r="C371" s="22" t="s">
        <v>849</v>
      </c>
      <c r="D371" s="22" t="s">
        <v>325</v>
      </c>
      <c r="E371" s="25">
        <v>41244</v>
      </c>
      <c r="F371" s="26">
        <f t="shared" ca="1" si="28"/>
        <v>7</v>
      </c>
      <c r="G371" s="16" t="s">
        <v>74</v>
      </c>
      <c r="H371" s="29" t="s">
        <v>119</v>
      </c>
      <c r="I371" s="27" t="s">
        <v>167</v>
      </c>
      <c r="J371" s="29" t="s">
        <v>69</v>
      </c>
      <c r="K371" s="22" t="s">
        <v>171</v>
      </c>
      <c r="L371" s="30">
        <v>2</v>
      </c>
      <c r="M371" s="30">
        <v>2</v>
      </c>
      <c r="N371" s="30" t="s">
        <v>49</v>
      </c>
      <c r="O371" s="30">
        <f t="shared" si="29"/>
        <v>4</v>
      </c>
      <c r="P371" s="30" t="s">
        <v>49</v>
      </c>
      <c r="Q371" s="31" t="s">
        <v>49</v>
      </c>
      <c r="R371" s="30">
        <v>1</v>
      </c>
      <c r="S371" s="29" t="s">
        <v>45</v>
      </c>
    </row>
    <row r="372" spans="1:19" ht="23.25" customHeight="1">
      <c r="A372" s="14">
        <v>40</v>
      </c>
      <c r="B372" s="22" t="s">
        <v>63</v>
      </c>
      <c r="C372" s="22" t="s">
        <v>849</v>
      </c>
      <c r="D372" s="22" t="s">
        <v>870</v>
      </c>
      <c r="E372" s="25">
        <v>36872</v>
      </c>
      <c r="F372" s="26">
        <f t="shared" ca="1" si="28"/>
        <v>19</v>
      </c>
      <c r="G372" s="14" t="s">
        <v>66</v>
      </c>
      <c r="H372" s="29" t="s">
        <v>213</v>
      </c>
      <c r="I372" s="28" t="s">
        <v>564</v>
      </c>
      <c r="J372" s="23" t="s">
        <v>85</v>
      </c>
      <c r="K372" s="25"/>
      <c r="L372" s="30">
        <v>2</v>
      </c>
      <c r="M372" s="30">
        <v>2</v>
      </c>
      <c r="N372" s="30" t="s">
        <v>49</v>
      </c>
      <c r="O372" s="30">
        <f t="shared" si="29"/>
        <v>4</v>
      </c>
      <c r="P372" s="30" t="s">
        <v>49</v>
      </c>
      <c r="Q372" s="31" t="s">
        <v>49</v>
      </c>
      <c r="R372" s="30">
        <v>0</v>
      </c>
      <c r="S372" s="29" t="s">
        <v>45</v>
      </c>
    </row>
    <row r="373" spans="1:19" ht="23.25" customHeight="1">
      <c r="A373" s="14">
        <v>41</v>
      </c>
      <c r="B373" s="22" t="s">
        <v>63</v>
      </c>
      <c r="C373" s="22" t="s">
        <v>769</v>
      </c>
      <c r="D373" s="22" t="s">
        <v>770</v>
      </c>
      <c r="E373" s="25">
        <v>41057</v>
      </c>
      <c r="F373" s="26">
        <f t="shared" ca="1" si="28"/>
        <v>7</v>
      </c>
      <c r="G373" s="16" t="s">
        <v>66</v>
      </c>
      <c r="H373" s="29" t="s">
        <v>67</v>
      </c>
      <c r="I373" s="27" t="s">
        <v>92</v>
      </c>
      <c r="J373" s="29" t="s">
        <v>69</v>
      </c>
      <c r="K373" s="22"/>
      <c r="L373" s="30">
        <v>3</v>
      </c>
      <c r="M373" s="30">
        <v>3</v>
      </c>
      <c r="N373" s="30" t="s">
        <v>49</v>
      </c>
      <c r="O373" s="30">
        <f t="shared" si="29"/>
        <v>6</v>
      </c>
      <c r="P373" s="30" t="s">
        <v>49</v>
      </c>
      <c r="Q373" s="31" t="s">
        <v>49</v>
      </c>
      <c r="R373" s="30">
        <v>2</v>
      </c>
      <c r="S373" s="29" t="s">
        <v>45</v>
      </c>
    </row>
    <row r="374" spans="1:19" ht="23.25" customHeight="1">
      <c r="A374" s="14">
        <v>42</v>
      </c>
      <c r="B374" s="23" t="s">
        <v>93</v>
      </c>
      <c r="C374" s="22" t="s">
        <v>165</v>
      </c>
      <c r="D374" s="22" t="s">
        <v>166</v>
      </c>
      <c r="E374" s="25">
        <v>40878</v>
      </c>
      <c r="F374" s="26">
        <f t="shared" ca="1" si="28"/>
        <v>8</v>
      </c>
      <c r="G374" s="16" t="s">
        <v>66</v>
      </c>
      <c r="H374" s="23" t="s">
        <v>67</v>
      </c>
      <c r="I374" s="27" t="s">
        <v>167</v>
      </c>
      <c r="J374" s="29" t="s">
        <v>69</v>
      </c>
      <c r="K374" s="22"/>
      <c r="L374" s="30">
        <v>4</v>
      </c>
      <c r="M374" s="30">
        <v>4</v>
      </c>
      <c r="N374" s="30" t="s">
        <v>49</v>
      </c>
      <c r="O374" s="30">
        <f t="shared" si="29"/>
        <v>8</v>
      </c>
      <c r="P374" s="30" t="s">
        <v>49</v>
      </c>
      <c r="Q374" s="31" t="s">
        <v>49</v>
      </c>
      <c r="R374" s="30">
        <v>0</v>
      </c>
      <c r="S374" s="29" t="s">
        <v>45</v>
      </c>
    </row>
    <row r="375" spans="1:19" ht="23.25" customHeight="1">
      <c r="A375" s="14">
        <v>43</v>
      </c>
      <c r="B375" s="22" t="s">
        <v>71</v>
      </c>
      <c r="C375" s="22" t="s">
        <v>794</v>
      </c>
      <c r="D375" s="22" t="s">
        <v>795</v>
      </c>
      <c r="E375" s="25">
        <v>41244</v>
      </c>
      <c r="F375" s="26">
        <f t="shared" ca="1" si="28"/>
        <v>7</v>
      </c>
      <c r="G375" s="16" t="s">
        <v>74</v>
      </c>
      <c r="H375" s="29" t="s">
        <v>254</v>
      </c>
      <c r="I375" s="27" t="s">
        <v>242</v>
      </c>
      <c r="J375" s="29" t="s">
        <v>69</v>
      </c>
      <c r="K375" s="22" t="s">
        <v>171</v>
      </c>
      <c r="L375" s="30">
        <v>4</v>
      </c>
      <c r="M375" s="30">
        <v>4</v>
      </c>
      <c r="N375" s="30" t="s">
        <v>49</v>
      </c>
      <c r="O375" s="30">
        <f t="shared" si="29"/>
        <v>8</v>
      </c>
      <c r="P375" s="30" t="s">
        <v>49</v>
      </c>
      <c r="Q375" s="31" t="s">
        <v>49</v>
      </c>
      <c r="R375" s="30">
        <v>0</v>
      </c>
      <c r="S375" s="29" t="s">
        <v>45</v>
      </c>
    </row>
    <row r="376" spans="1:19" ht="23.25" customHeight="1">
      <c r="A376" s="14">
        <v>44</v>
      </c>
      <c r="B376" s="22" t="s">
        <v>1516</v>
      </c>
      <c r="C376" s="22" t="s">
        <v>403</v>
      </c>
      <c r="D376" s="22" t="s">
        <v>404</v>
      </c>
      <c r="E376" s="25">
        <v>40829</v>
      </c>
      <c r="F376" s="26">
        <f t="shared" ca="1" si="28"/>
        <v>8</v>
      </c>
      <c r="G376" s="16" t="s">
        <v>74</v>
      </c>
      <c r="H376" s="29" t="s">
        <v>88</v>
      </c>
      <c r="I376" s="27" t="s">
        <v>405</v>
      </c>
      <c r="J376" s="29" t="s">
        <v>69</v>
      </c>
      <c r="K376" s="22" t="s">
        <v>171</v>
      </c>
      <c r="L376" s="30">
        <v>2</v>
      </c>
      <c r="M376" s="30">
        <v>2</v>
      </c>
      <c r="N376" s="30" t="s">
        <v>49</v>
      </c>
      <c r="O376" s="30">
        <f t="shared" si="29"/>
        <v>4</v>
      </c>
      <c r="P376" s="30" t="s">
        <v>49</v>
      </c>
      <c r="Q376" s="31" t="s">
        <v>49</v>
      </c>
      <c r="R376" s="30">
        <v>0</v>
      </c>
      <c r="S376" s="29" t="s">
        <v>45</v>
      </c>
    </row>
    <row r="377" spans="1:19" ht="23.25" customHeight="1">
      <c r="A377" s="14">
        <v>45</v>
      </c>
      <c r="B377" s="23" t="s">
        <v>1516</v>
      </c>
      <c r="C377" s="23" t="s">
        <v>878</v>
      </c>
      <c r="D377" s="23" t="s">
        <v>879</v>
      </c>
      <c r="E377" s="25">
        <v>34862</v>
      </c>
      <c r="F377" s="26">
        <f t="shared" ca="1" si="28"/>
        <v>24</v>
      </c>
      <c r="G377" s="14" t="s">
        <v>74</v>
      </c>
      <c r="H377" s="29" t="s">
        <v>119</v>
      </c>
      <c r="I377" s="28" t="s">
        <v>880</v>
      </c>
      <c r="J377" s="23" t="s">
        <v>85</v>
      </c>
      <c r="K377" s="25"/>
      <c r="L377" s="30">
        <v>0</v>
      </c>
      <c r="M377" s="30">
        <v>0</v>
      </c>
      <c r="N377" s="30" t="s">
        <v>48</v>
      </c>
      <c r="O377" s="30">
        <f t="shared" si="29"/>
        <v>0</v>
      </c>
      <c r="P377" s="30" t="s">
        <v>70</v>
      </c>
      <c r="Q377" s="31" t="s">
        <v>49</v>
      </c>
      <c r="R377" s="30">
        <v>1</v>
      </c>
      <c r="S377" s="29" t="s">
        <v>45</v>
      </c>
    </row>
    <row r="378" spans="1:19" ht="23.25" customHeight="1">
      <c r="A378" s="14">
        <v>46</v>
      </c>
      <c r="B378" s="22" t="s">
        <v>71</v>
      </c>
      <c r="C378" s="22" t="s">
        <v>250</v>
      </c>
      <c r="D378" s="22" t="s">
        <v>251</v>
      </c>
      <c r="E378" s="25">
        <v>39272</v>
      </c>
      <c r="F378" s="26">
        <f t="shared" ca="1" si="28"/>
        <v>12</v>
      </c>
      <c r="G378" s="16" t="s">
        <v>74</v>
      </c>
      <c r="H378" s="29" t="s">
        <v>88</v>
      </c>
      <c r="I378" s="27" t="s">
        <v>245</v>
      </c>
      <c r="J378" s="29" t="s">
        <v>69</v>
      </c>
      <c r="K378" s="22"/>
      <c r="L378" s="30">
        <v>3</v>
      </c>
      <c r="M378" s="30">
        <v>3</v>
      </c>
      <c r="N378" s="30" t="s">
        <v>50</v>
      </c>
      <c r="O378" s="30">
        <f t="shared" si="29"/>
        <v>6</v>
      </c>
      <c r="P378" s="30" t="s">
        <v>50</v>
      </c>
      <c r="Q378" s="31" t="s">
        <v>49</v>
      </c>
      <c r="R378" s="30">
        <v>0</v>
      </c>
      <c r="S378" s="29" t="s">
        <v>45</v>
      </c>
    </row>
    <row r="379" spans="1:19" ht="23.25" customHeight="1">
      <c r="A379" s="14">
        <v>47</v>
      </c>
      <c r="B379" s="22" t="s">
        <v>1516</v>
      </c>
      <c r="C379" s="22" t="s">
        <v>663</v>
      </c>
      <c r="D379" s="22" t="s">
        <v>664</v>
      </c>
      <c r="E379" s="25">
        <v>41281</v>
      </c>
      <c r="F379" s="26">
        <f t="shared" ca="1" si="28"/>
        <v>6</v>
      </c>
      <c r="G379" s="16" t="s">
        <v>74</v>
      </c>
      <c r="H379" s="29" t="s">
        <v>88</v>
      </c>
      <c r="I379" s="27" t="s">
        <v>176</v>
      </c>
      <c r="J379" s="29" t="s">
        <v>69</v>
      </c>
      <c r="K379" s="22"/>
      <c r="L379" s="30">
        <v>1</v>
      </c>
      <c r="M379" s="30">
        <v>2</v>
      </c>
      <c r="N379" s="30" t="s">
        <v>48</v>
      </c>
      <c r="O379" s="30">
        <f t="shared" si="29"/>
        <v>3</v>
      </c>
      <c r="P379" s="30" t="s">
        <v>49</v>
      </c>
      <c r="Q379" s="31" t="s">
        <v>48</v>
      </c>
      <c r="R379" s="30">
        <v>0</v>
      </c>
      <c r="S379" s="29" t="s">
        <v>45</v>
      </c>
    </row>
    <row r="380" spans="1:19" ht="23.25" customHeight="1">
      <c r="A380" s="14">
        <v>48</v>
      </c>
      <c r="B380" s="22" t="s">
        <v>101</v>
      </c>
      <c r="C380" s="22" t="s">
        <v>234</v>
      </c>
      <c r="D380" s="22" t="s">
        <v>235</v>
      </c>
      <c r="E380" s="25">
        <v>41309</v>
      </c>
      <c r="F380" s="26">
        <f t="shared" ca="1" si="28"/>
        <v>6</v>
      </c>
      <c r="G380" s="16" t="s">
        <v>74</v>
      </c>
      <c r="H380" s="29" t="s">
        <v>88</v>
      </c>
      <c r="I380" s="27" t="s">
        <v>89</v>
      </c>
      <c r="J380" s="29" t="s">
        <v>69</v>
      </c>
      <c r="K380" s="22"/>
      <c r="L380" s="30">
        <v>1</v>
      </c>
      <c r="M380" s="30">
        <v>2</v>
      </c>
      <c r="N380" s="30" t="s">
        <v>48</v>
      </c>
      <c r="O380" s="30">
        <f t="shared" si="29"/>
        <v>3</v>
      </c>
      <c r="P380" s="30" t="s">
        <v>49</v>
      </c>
      <c r="Q380" s="31" t="s">
        <v>48</v>
      </c>
      <c r="R380" s="30">
        <v>2</v>
      </c>
      <c r="S380" s="29" t="s">
        <v>45</v>
      </c>
    </row>
    <row r="381" spans="1:19" ht="23.25" customHeight="1">
      <c r="A381" s="14">
        <v>49</v>
      </c>
      <c r="B381" s="22" t="s">
        <v>63</v>
      </c>
      <c r="C381" s="23" t="s">
        <v>685</v>
      </c>
      <c r="D381" s="22" t="s">
        <v>686</v>
      </c>
      <c r="E381" s="25">
        <v>41912</v>
      </c>
      <c r="F381" s="26">
        <f t="shared" ca="1" si="28"/>
        <v>5</v>
      </c>
      <c r="G381" s="16" t="s">
        <v>66</v>
      </c>
      <c r="H381" s="29" t="s">
        <v>400</v>
      </c>
      <c r="I381" s="27" t="s">
        <v>89</v>
      </c>
      <c r="J381" s="29" t="s">
        <v>69</v>
      </c>
      <c r="K381" s="22"/>
      <c r="L381" s="30">
        <v>1</v>
      </c>
      <c r="M381" s="30">
        <v>1</v>
      </c>
      <c r="N381" s="30" t="s">
        <v>48</v>
      </c>
      <c r="O381" s="30">
        <f t="shared" si="29"/>
        <v>2</v>
      </c>
      <c r="P381" s="30" t="s">
        <v>48</v>
      </c>
      <c r="Q381" s="31" t="s">
        <v>48</v>
      </c>
      <c r="R381" s="30">
        <v>0</v>
      </c>
      <c r="S381" s="29" t="s">
        <v>45</v>
      </c>
    </row>
    <row r="382" spans="1:19" ht="23.25" customHeight="1">
      <c r="A382" s="14">
        <v>50</v>
      </c>
      <c r="B382" s="22" t="s">
        <v>71</v>
      </c>
      <c r="C382" s="22" t="s">
        <v>936</v>
      </c>
      <c r="D382" s="22" t="s">
        <v>859</v>
      </c>
      <c r="E382" s="25">
        <v>41244</v>
      </c>
      <c r="F382" s="26">
        <f t="shared" ca="1" si="28"/>
        <v>7</v>
      </c>
      <c r="G382" s="16" t="s">
        <v>74</v>
      </c>
      <c r="H382" s="29" t="s">
        <v>88</v>
      </c>
      <c r="I382" s="27" t="s">
        <v>92</v>
      </c>
      <c r="J382" s="29" t="s">
        <v>69</v>
      </c>
      <c r="K382" s="22" t="s">
        <v>171</v>
      </c>
      <c r="L382" s="30">
        <v>1</v>
      </c>
      <c r="M382" s="30">
        <v>1</v>
      </c>
      <c r="N382" s="30" t="s">
        <v>49</v>
      </c>
      <c r="O382" s="30">
        <f t="shared" si="29"/>
        <v>2</v>
      </c>
      <c r="P382" s="30" t="s">
        <v>49</v>
      </c>
      <c r="Q382" s="31" t="s">
        <v>49</v>
      </c>
      <c r="R382" s="30">
        <v>1</v>
      </c>
      <c r="S382" s="29" t="s">
        <v>45</v>
      </c>
    </row>
    <row r="383" spans="1:19" ht="23.25" customHeight="1">
      <c r="A383" s="14">
        <v>51</v>
      </c>
      <c r="B383" s="23" t="s">
        <v>71</v>
      </c>
      <c r="C383" s="22" t="s">
        <v>895</v>
      </c>
      <c r="D383" s="22" t="s">
        <v>896</v>
      </c>
      <c r="E383" s="25">
        <v>30084</v>
      </c>
      <c r="F383" s="26">
        <f t="shared" ca="1" si="28"/>
        <v>37</v>
      </c>
      <c r="G383" s="14" t="s">
        <v>74</v>
      </c>
      <c r="H383" s="29" t="s">
        <v>88</v>
      </c>
      <c r="I383" s="28" t="s">
        <v>356</v>
      </c>
      <c r="J383" s="23" t="s">
        <v>85</v>
      </c>
      <c r="K383" s="25"/>
      <c r="L383" s="30">
        <v>0</v>
      </c>
      <c r="M383" s="30">
        <v>0</v>
      </c>
      <c r="N383" s="30" t="s">
        <v>48</v>
      </c>
      <c r="O383" s="30">
        <f t="shared" si="29"/>
        <v>0</v>
      </c>
      <c r="P383" s="30" t="s">
        <v>70</v>
      </c>
      <c r="Q383" s="31" t="s">
        <v>49</v>
      </c>
      <c r="R383" s="30">
        <v>1</v>
      </c>
      <c r="S383" s="29" t="s">
        <v>45</v>
      </c>
    </row>
    <row r="384" spans="1:19" ht="23.25" customHeight="1">
      <c r="A384" s="14">
        <v>52</v>
      </c>
      <c r="B384" s="22" t="s">
        <v>71</v>
      </c>
      <c r="C384" s="22" t="s">
        <v>694</v>
      </c>
      <c r="D384" s="22" t="s">
        <v>695</v>
      </c>
      <c r="E384" s="25">
        <v>41730</v>
      </c>
      <c r="F384" s="26">
        <f t="shared" ca="1" si="28"/>
        <v>5</v>
      </c>
      <c r="G384" s="16" t="s">
        <v>74</v>
      </c>
      <c r="H384" s="29" t="s">
        <v>88</v>
      </c>
      <c r="I384" s="27" t="s">
        <v>386</v>
      </c>
      <c r="J384" s="29" t="s">
        <v>69</v>
      </c>
      <c r="K384" s="22"/>
      <c r="L384" s="30">
        <v>0</v>
      </c>
      <c r="M384" s="30">
        <v>1</v>
      </c>
      <c r="N384" s="30" t="s">
        <v>48</v>
      </c>
      <c r="O384" s="30">
        <f t="shared" si="29"/>
        <v>1</v>
      </c>
      <c r="P384" s="30" t="s">
        <v>70</v>
      </c>
      <c r="Q384" s="31" t="s">
        <v>48</v>
      </c>
      <c r="R384" s="35">
        <v>1</v>
      </c>
      <c r="S384" s="29" t="s">
        <v>45</v>
      </c>
    </row>
    <row r="385" spans="1:19" ht="23.25" customHeight="1">
      <c r="A385" s="14">
        <v>53</v>
      </c>
      <c r="B385" s="23" t="s">
        <v>71</v>
      </c>
      <c r="C385" s="22" t="s">
        <v>899</v>
      </c>
      <c r="D385" s="22" t="s">
        <v>900</v>
      </c>
      <c r="E385" s="25">
        <v>33777</v>
      </c>
      <c r="F385" s="26">
        <f t="shared" ca="1" si="28"/>
        <v>27</v>
      </c>
      <c r="G385" s="14" t="s">
        <v>495</v>
      </c>
      <c r="H385" s="29" t="s">
        <v>533</v>
      </c>
      <c r="I385" s="28" t="s">
        <v>242</v>
      </c>
      <c r="J385" s="23" t="s">
        <v>85</v>
      </c>
      <c r="K385" s="25"/>
      <c r="L385" s="30">
        <v>0</v>
      </c>
      <c r="M385" s="30">
        <v>0</v>
      </c>
      <c r="N385" s="30" t="s">
        <v>48</v>
      </c>
      <c r="O385" s="30">
        <f t="shared" si="29"/>
        <v>0</v>
      </c>
      <c r="P385" s="30" t="s">
        <v>70</v>
      </c>
      <c r="Q385" s="31" t="s">
        <v>70</v>
      </c>
      <c r="R385" s="30"/>
      <c r="S385" s="29" t="s">
        <v>45</v>
      </c>
    </row>
    <row r="386" spans="1:19" ht="23.25" customHeight="1">
      <c r="A386" s="14">
        <v>54</v>
      </c>
      <c r="B386" s="22" t="s">
        <v>1516</v>
      </c>
      <c r="C386" s="22" t="s">
        <v>706</v>
      </c>
      <c r="D386" s="22" t="s">
        <v>707</v>
      </c>
      <c r="E386" s="25">
        <v>41876</v>
      </c>
      <c r="F386" s="26">
        <f t="shared" ca="1" si="28"/>
        <v>5</v>
      </c>
      <c r="G386" s="16" t="s">
        <v>74</v>
      </c>
      <c r="H386" s="29" t="s">
        <v>88</v>
      </c>
      <c r="I386" s="27" t="s">
        <v>170</v>
      </c>
      <c r="J386" s="29" t="s">
        <v>69</v>
      </c>
      <c r="K386" s="22" t="s">
        <v>171</v>
      </c>
      <c r="L386" s="30">
        <v>0</v>
      </c>
      <c r="M386" s="30">
        <v>0</v>
      </c>
      <c r="N386" s="30" t="s">
        <v>48</v>
      </c>
      <c r="O386" s="30">
        <f t="shared" si="29"/>
        <v>0</v>
      </c>
      <c r="P386" s="30" t="s">
        <v>70</v>
      </c>
      <c r="Q386" s="31" t="s">
        <v>48</v>
      </c>
      <c r="R386" s="30">
        <v>1</v>
      </c>
      <c r="S386" s="29" t="s">
        <v>45</v>
      </c>
    </row>
    <row r="387" spans="1:19" ht="23.25" customHeight="1">
      <c r="A387" s="14">
        <v>55</v>
      </c>
      <c r="B387" s="23" t="s">
        <v>93</v>
      </c>
      <c r="C387" s="22" t="s">
        <v>464</v>
      </c>
      <c r="D387" s="22" t="s">
        <v>238</v>
      </c>
      <c r="E387" s="25">
        <v>34561</v>
      </c>
      <c r="F387" s="26">
        <f t="shared" ca="1" si="28"/>
        <v>25</v>
      </c>
      <c r="G387" s="14" t="s">
        <v>66</v>
      </c>
      <c r="H387" s="29" t="s">
        <v>903</v>
      </c>
      <c r="I387" s="28" t="s">
        <v>743</v>
      </c>
      <c r="J387" s="23" t="s">
        <v>85</v>
      </c>
      <c r="K387" s="25"/>
      <c r="L387" s="30">
        <v>7</v>
      </c>
      <c r="M387" s="30">
        <v>7</v>
      </c>
      <c r="N387" s="30" t="s">
        <v>50</v>
      </c>
      <c r="O387" s="30">
        <f t="shared" si="29"/>
        <v>14</v>
      </c>
      <c r="P387" s="30" t="s">
        <v>50</v>
      </c>
      <c r="Q387" s="31" t="s">
        <v>50</v>
      </c>
      <c r="R387" s="30">
        <v>0</v>
      </c>
      <c r="S387" s="29" t="s">
        <v>45</v>
      </c>
    </row>
    <row r="388" spans="1:19" ht="23.25" customHeight="1">
      <c r="A388" s="14">
        <v>56</v>
      </c>
      <c r="B388" s="22" t="s">
        <v>71</v>
      </c>
      <c r="C388" s="22" t="s">
        <v>1110</v>
      </c>
      <c r="D388" s="22" t="s">
        <v>1111</v>
      </c>
      <c r="E388" s="25">
        <v>41244</v>
      </c>
      <c r="F388" s="26">
        <f t="shared" ca="1" si="28"/>
        <v>7</v>
      </c>
      <c r="G388" s="16" t="s">
        <v>74</v>
      </c>
      <c r="H388" s="29" t="s">
        <v>88</v>
      </c>
      <c r="I388" s="27" t="s">
        <v>356</v>
      </c>
      <c r="J388" s="29" t="s">
        <v>69</v>
      </c>
      <c r="K388" s="22" t="s">
        <v>171</v>
      </c>
      <c r="L388" s="30">
        <v>0</v>
      </c>
      <c r="M388" s="30">
        <v>0</v>
      </c>
      <c r="N388" s="30" t="s">
        <v>48</v>
      </c>
      <c r="O388" s="30">
        <f t="shared" si="29"/>
        <v>0</v>
      </c>
      <c r="P388" s="30" t="s">
        <v>70</v>
      </c>
      <c r="Q388" s="31" t="s">
        <v>49</v>
      </c>
      <c r="R388" s="35">
        <v>1</v>
      </c>
      <c r="S388" s="29" t="s">
        <v>45</v>
      </c>
    </row>
    <row r="389" spans="1:19" ht="23.25" customHeight="1">
      <c r="A389" s="14">
        <v>57</v>
      </c>
      <c r="B389" s="23" t="s">
        <v>116</v>
      </c>
      <c r="C389" s="22" t="s">
        <v>906</v>
      </c>
      <c r="D389" s="22" t="s">
        <v>907</v>
      </c>
      <c r="E389" s="25">
        <v>33480</v>
      </c>
      <c r="F389" s="26">
        <f t="shared" ca="1" si="28"/>
        <v>28</v>
      </c>
      <c r="G389" s="14" t="s">
        <v>74</v>
      </c>
      <c r="H389" s="29" t="s">
        <v>88</v>
      </c>
      <c r="I389" s="28" t="s">
        <v>242</v>
      </c>
      <c r="J389" s="23" t="s">
        <v>85</v>
      </c>
      <c r="K389" s="25"/>
      <c r="L389" s="30">
        <v>3</v>
      </c>
      <c r="M389" s="30">
        <v>3</v>
      </c>
      <c r="N389" s="30" t="s">
        <v>50</v>
      </c>
      <c r="O389" s="30">
        <f t="shared" si="29"/>
        <v>6</v>
      </c>
      <c r="P389" s="30" t="s">
        <v>50</v>
      </c>
      <c r="Q389" s="31" t="s">
        <v>50</v>
      </c>
      <c r="R389" s="30">
        <v>0</v>
      </c>
      <c r="S389" s="29" t="s">
        <v>45</v>
      </c>
    </row>
    <row r="390" spans="1:19" ht="23.25" customHeight="1">
      <c r="A390" s="14">
        <v>58</v>
      </c>
      <c r="B390" s="22" t="s">
        <v>71</v>
      </c>
      <c r="C390" s="22" t="s">
        <v>412</v>
      </c>
      <c r="D390" s="22" t="s">
        <v>1112</v>
      </c>
      <c r="E390" s="25">
        <v>41244</v>
      </c>
      <c r="F390" s="26">
        <f t="shared" ca="1" si="28"/>
        <v>7</v>
      </c>
      <c r="G390" s="16" t="s">
        <v>74</v>
      </c>
      <c r="H390" s="29" t="s">
        <v>88</v>
      </c>
      <c r="I390" s="27" t="s">
        <v>242</v>
      </c>
      <c r="J390" s="29" t="s">
        <v>69</v>
      </c>
      <c r="K390" s="22"/>
      <c r="L390" s="30">
        <v>1</v>
      </c>
      <c r="M390" s="30">
        <v>1</v>
      </c>
      <c r="N390" s="30" t="s">
        <v>49</v>
      </c>
      <c r="O390" s="30">
        <f t="shared" si="29"/>
        <v>2</v>
      </c>
      <c r="P390" s="30" t="s">
        <v>49</v>
      </c>
      <c r="Q390" s="31" t="s">
        <v>49</v>
      </c>
      <c r="R390" s="30">
        <v>0</v>
      </c>
      <c r="S390" s="29" t="s">
        <v>45</v>
      </c>
    </row>
    <row r="391" spans="1:19" ht="23.25" customHeight="1">
      <c r="A391" s="14">
        <v>59</v>
      </c>
      <c r="B391" s="22" t="s">
        <v>71</v>
      </c>
      <c r="C391" s="22" t="s">
        <v>243</v>
      </c>
      <c r="D391" s="22" t="s">
        <v>244</v>
      </c>
      <c r="E391" s="25">
        <v>41730</v>
      </c>
      <c r="F391" s="26">
        <f t="shared" ca="1" si="28"/>
        <v>5</v>
      </c>
      <c r="G391" s="16" t="s">
        <v>74</v>
      </c>
      <c r="H391" s="29" t="s">
        <v>88</v>
      </c>
      <c r="I391" s="27" t="s">
        <v>245</v>
      </c>
      <c r="J391" s="29" t="s">
        <v>69</v>
      </c>
      <c r="K391" s="22" t="s">
        <v>171</v>
      </c>
      <c r="L391" s="30">
        <v>1</v>
      </c>
      <c r="M391" s="30">
        <v>1</v>
      </c>
      <c r="N391" s="30" t="s">
        <v>48</v>
      </c>
      <c r="O391" s="30">
        <f t="shared" si="29"/>
        <v>2</v>
      </c>
      <c r="P391" s="30" t="s">
        <v>48</v>
      </c>
      <c r="Q391" s="31" t="s">
        <v>48</v>
      </c>
      <c r="R391" s="30">
        <v>2</v>
      </c>
      <c r="S391" s="29" t="s">
        <v>45</v>
      </c>
    </row>
    <row r="392" spans="1:19" ht="23.25" customHeight="1">
      <c r="A392" s="14">
        <v>60</v>
      </c>
      <c r="B392" s="22" t="s">
        <v>1516</v>
      </c>
      <c r="C392" s="22" t="s">
        <v>939</v>
      </c>
      <c r="D392" s="22" t="s">
        <v>940</v>
      </c>
      <c r="E392" s="25">
        <v>41244</v>
      </c>
      <c r="F392" s="26">
        <f t="shared" ca="1" si="28"/>
        <v>7</v>
      </c>
      <c r="G392" s="16" t="s">
        <v>74</v>
      </c>
      <c r="H392" s="29" t="s">
        <v>254</v>
      </c>
      <c r="I392" s="27" t="s">
        <v>242</v>
      </c>
      <c r="J392" s="29" t="s">
        <v>69</v>
      </c>
      <c r="K392" s="22" t="s">
        <v>171</v>
      </c>
      <c r="L392" s="30">
        <v>2</v>
      </c>
      <c r="M392" s="30">
        <v>2</v>
      </c>
      <c r="N392" s="30" t="s">
        <v>49</v>
      </c>
      <c r="O392" s="30">
        <f t="shared" si="29"/>
        <v>4</v>
      </c>
      <c r="P392" s="30" t="s">
        <v>49</v>
      </c>
      <c r="Q392" s="31" t="s">
        <v>49</v>
      </c>
      <c r="R392" s="30">
        <v>0</v>
      </c>
      <c r="S392" s="29" t="s">
        <v>45</v>
      </c>
    </row>
    <row r="393" spans="1:19" ht="23.25" customHeight="1">
      <c r="A393" s="14">
        <v>61</v>
      </c>
      <c r="B393" s="22" t="s">
        <v>1516</v>
      </c>
      <c r="C393" s="22" t="s">
        <v>1091</v>
      </c>
      <c r="D393" s="22" t="s">
        <v>1092</v>
      </c>
      <c r="E393" s="25">
        <v>41730</v>
      </c>
      <c r="F393" s="26">
        <f t="shared" ca="1" si="28"/>
        <v>5</v>
      </c>
      <c r="G393" s="16" t="s">
        <v>74</v>
      </c>
      <c r="H393" s="29" t="s">
        <v>362</v>
      </c>
      <c r="I393" s="27" t="s">
        <v>564</v>
      </c>
      <c r="J393" s="29" t="s">
        <v>69</v>
      </c>
      <c r="K393" s="22"/>
      <c r="L393" s="30">
        <v>0</v>
      </c>
      <c r="M393" s="30">
        <v>1</v>
      </c>
      <c r="N393" s="30" t="s">
        <v>48</v>
      </c>
      <c r="O393" s="30">
        <f t="shared" si="29"/>
        <v>1</v>
      </c>
      <c r="P393" s="30" t="s">
        <v>70</v>
      </c>
      <c r="Q393" s="31" t="s">
        <v>70</v>
      </c>
      <c r="R393" s="35"/>
      <c r="S393" s="29" t="s">
        <v>45</v>
      </c>
    </row>
    <row r="394" spans="1:19" ht="23.25" customHeight="1">
      <c r="A394" s="14">
        <v>62</v>
      </c>
      <c r="B394" s="22" t="s">
        <v>1516</v>
      </c>
      <c r="C394" s="22" t="s">
        <v>1093</v>
      </c>
      <c r="D394" s="22" t="s">
        <v>1094</v>
      </c>
      <c r="E394" s="25">
        <v>41730</v>
      </c>
      <c r="F394" s="26">
        <f t="shared" ca="1" si="28"/>
        <v>5</v>
      </c>
      <c r="G394" s="16" t="s">
        <v>74</v>
      </c>
      <c r="H394" s="29" t="s">
        <v>88</v>
      </c>
      <c r="I394" s="27" t="s">
        <v>68</v>
      </c>
      <c r="J394" s="29" t="s">
        <v>69</v>
      </c>
      <c r="K394" s="22" t="s">
        <v>171</v>
      </c>
      <c r="L394" s="30">
        <v>0</v>
      </c>
      <c r="M394" s="30">
        <v>0</v>
      </c>
      <c r="N394" s="30" t="s">
        <v>48</v>
      </c>
      <c r="O394" s="30">
        <f t="shared" si="29"/>
        <v>0</v>
      </c>
      <c r="P394" s="30" t="s">
        <v>70</v>
      </c>
      <c r="Q394" s="31" t="s">
        <v>70</v>
      </c>
      <c r="R394" s="35"/>
      <c r="S394" s="29" t="s">
        <v>45</v>
      </c>
    </row>
    <row r="395" spans="1:19" ht="23.25" customHeight="1">
      <c r="A395" s="14">
        <v>63</v>
      </c>
      <c r="B395" s="23" t="s">
        <v>116</v>
      </c>
      <c r="C395" s="22" t="s">
        <v>914</v>
      </c>
      <c r="D395" s="22" t="s">
        <v>915</v>
      </c>
      <c r="E395" s="25">
        <v>30809</v>
      </c>
      <c r="F395" s="26">
        <f t="shared" ca="1" si="28"/>
        <v>35</v>
      </c>
      <c r="G395" s="14" t="s">
        <v>74</v>
      </c>
      <c r="H395" s="29" t="s">
        <v>88</v>
      </c>
      <c r="I395" s="28" t="s">
        <v>167</v>
      </c>
      <c r="J395" s="23" t="s">
        <v>85</v>
      </c>
      <c r="K395" s="25"/>
      <c r="L395" s="30">
        <v>1</v>
      </c>
      <c r="M395" s="30">
        <v>1</v>
      </c>
      <c r="N395" s="30" t="s">
        <v>49</v>
      </c>
      <c r="O395" s="30">
        <f t="shared" si="29"/>
        <v>2</v>
      </c>
      <c r="P395" s="30" t="s">
        <v>49</v>
      </c>
      <c r="Q395" s="31" t="s">
        <v>49</v>
      </c>
      <c r="R395" s="30">
        <v>0</v>
      </c>
      <c r="S395" s="29" t="s">
        <v>45</v>
      </c>
    </row>
    <row r="396" spans="1:19" ht="23.25" customHeight="1">
      <c r="A396" s="14">
        <v>64</v>
      </c>
      <c r="B396" s="22" t="s">
        <v>71</v>
      </c>
      <c r="C396" s="22" t="s">
        <v>798</v>
      </c>
      <c r="D396" s="22" t="s">
        <v>799</v>
      </c>
      <c r="E396" s="25">
        <v>41244</v>
      </c>
      <c r="F396" s="26">
        <f t="shared" ca="1" si="28"/>
        <v>7</v>
      </c>
      <c r="G396" s="16" t="s">
        <v>74</v>
      </c>
      <c r="H396" s="29" t="s">
        <v>88</v>
      </c>
      <c r="I396" s="27" t="s">
        <v>242</v>
      </c>
      <c r="J396" s="29" t="s">
        <v>69</v>
      </c>
      <c r="K396" s="22"/>
      <c r="L396" s="30">
        <v>3</v>
      </c>
      <c r="M396" s="30">
        <v>4</v>
      </c>
      <c r="N396" s="30" t="s">
        <v>49</v>
      </c>
      <c r="O396" s="30">
        <f t="shared" si="29"/>
        <v>7</v>
      </c>
      <c r="P396" s="30" t="s">
        <v>49</v>
      </c>
      <c r="Q396" s="31" t="s">
        <v>49</v>
      </c>
      <c r="R396" s="30">
        <v>1</v>
      </c>
      <c r="S396" s="29" t="s">
        <v>45</v>
      </c>
    </row>
    <row r="397" spans="1:19" ht="23.25" customHeight="1">
      <c r="A397" s="14">
        <v>65</v>
      </c>
      <c r="B397" s="22" t="s">
        <v>1516</v>
      </c>
      <c r="C397" s="22" t="s">
        <v>360</v>
      </c>
      <c r="D397" s="22" t="s">
        <v>361</v>
      </c>
      <c r="E397" s="25">
        <v>41730</v>
      </c>
      <c r="F397" s="26">
        <f t="shared" ref="F397:F428" ca="1" si="30">(YEAR(NOW())-YEAR(E397))</f>
        <v>5</v>
      </c>
      <c r="G397" s="16" t="s">
        <v>74</v>
      </c>
      <c r="H397" s="29" t="s">
        <v>362</v>
      </c>
      <c r="I397" s="27" t="s">
        <v>170</v>
      </c>
      <c r="J397" s="29" t="s">
        <v>69</v>
      </c>
      <c r="K397" s="22"/>
      <c r="L397" s="30">
        <v>2</v>
      </c>
      <c r="M397" s="30">
        <v>2</v>
      </c>
      <c r="N397" s="30" t="s">
        <v>48</v>
      </c>
      <c r="O397" s="30">
        <f t="shared" ref="O397:O428" si="31">SUM(K397:N397)</f>
        <v>4</v>
      </c>
      <c r="P397" s="30" t="s">
        <v>48</v>
      </c>
      <c r="Q397" s="31" t="s">
        <v>48</v>
      </c>
      <c r="R397" s="30">
        <v>0</v>
      </c>
      <c r="S397" s="29" t="s">
        <v>45</v>
      </c>
    </row>
    <row r="398" spans="1:19" ht="23.25" customHeight="1">
      <c r="A398" s="14">
        <v>66</v>
      </c>
      <c r="B398" s="22" t="s">
        <v>63</v>
      </c>
      <c r="C398" s="22" t="s">
        <v>853</v>
      </c>
      <c r="D398" s="22" t="s">
        <v>854</v>
      </c>
      <c r="E398" s="25">
        <v>41244</v>
      </c>
      <c r="F398" s="26">
        <f t="shared" ca="1" si="30"/>
        <v>7</v>
      </c>
      <c r="G398" s="16" t="s">
        <v>66</v>
      </c>
      <c r="H398" s="23" t="s">
        <v>67</v>
      </c>
      <c r="I398" s="27" t="s">
        <v>564</v>
      </c>
      <c r="J398" s="29" t="s">
        <v>69</v>
      </c>
      <c r="K398" s="22" t="s">
        <v>171</v>
      </c>
      <c r="L398" s="30">
        <v>3</v>
      </c>
      <c r="M398" s="30">
        <v>3</v>
      </c>
      <c r="N398" s="30" t="s">
        <v>49</v>
      </c>
      <c r="O398" s="30">
        <f t="shared" si="31"/>
        <v>6</v>
      </c>
      <c r="P398" s="30" t="s">
        <v>49</v>
      </c>
      <c r="Q398" s="31" t="s">
        <v>49</v>
      </c>
      <c r="R398" s="30">
        <v>0</v>
      </c>
      <c r="S398" s="29" t="s">
        <v>45</v>
      </c>
    </row>
    <row r="399" spans="1:19" ht="23.25" customHeight="1">
      <c r="A399" s="14">
        <v>67</v>
      </c>
      <c r="B399" s="22" t="s">
        <v>71</v>
      </c>
      <c r="C399" s="22" t="s">
        <v>715</v>
      </c>
      <c r="D399" s="22" t="s">
        <v>716</v>
      </c>
      <c r="E399" s="25">
        <v>41869</v>
      </c>
      <c r="F399" s="26">
        <f t="shared" ca="1" si="30"/>
        <v>5</v>
      </c>
      <c r="G399" s="16" t="s">
        <v>74</v>
      </c>
      <c r="H399" s="29" t="s">
        <v>641</v>
      </c>
      <c r="I399" s="28" t="s">
        <v>717</v>
      </c>
      <c r="J399" s="29" t="s">
        <v>69</v>
      </c>
      <c r="K399" s="22"/>
      <c r="L399" s="30">
        <v>1</v>
      </c>
      <c r="M399" s="30">
        <v>1</v>
      </c>
      <c r="N399" s="30" t="s">
        <v>48</v>
      </c>
      <c r="O399" s="30">
        <f t="shared" si="31"/>
        <v>2</v>
      </c>
      <c r="P399" s="30" t="s">
        <v>48</v>
      </c>
      <c r="Q399" s="31" t="s">
        <v>48</v>
      </c>
      <c r="R399" s="30">
        <v>0</v>
      </c>
      <c r="S399" s="29" t="s">
        <v>45</v>
      </c>
    </row>
    <row r="400" spans="1:19" ht="23.25" customHeight="1">
      <c r="A400" s="14">
        <v>68</v>
      </c>
      <c r="B400" s="23" t="s">
        <v>1516</v>
      </c>
      <c r="C400" s="23" t="s">
        <v>535</v>
      </c>
      <c r="D400" s="23" t="s">
        <v>536</v>
      </c>
      <c r="E400" s="25">
        <v>40904</v>
      </c>
      <c r="F400" s="26">
        <f t="shared" ca="1" si="30"/>
        <v>8</v>
      </c>
      <c r="G400" s="32" t="s">
        <v>74</v>
      </c>
      <c r="H400" s="23" t="s">
        <v>88</v>
      </c>
      <c r="I400" s="28" t="s">
        <v>68</v>
      </c>
      <c r="J400" s="33" t="s">
        <v>105</v>
      </c>
      <c r="K400" s="26"/>
      <c r="L400" s="30">
        <v>1</v>
      </c>
      <c r="M400" s="30">
        <v>1</v>
      </c>
      <c r="N400" s="30" t="s">
        <v>49</v>
      </c>
      <c r="O400" s="30">
        <f t="shared" si="31"/>
        <v>2</v>
      </c>
      <c r="P400" s="30" t="s">
        <v>49</v>
      </c>
      <c r="Q400" s="31" t="s">
        <v>49</v>
      </c>
      <c r="R400" s="30">
        <v>0</v>
      </c>
      <c r="S400" s="29" t="s">
        <v>45</v>
      </c>
    </row>
    <row r="401" spans="1:19" ht="23.25" customHeight="1">
      <c r="A401" s="14">
        <v>69</v>
      </c>
      <c r="B401" s="22" t="s">
        <v>101</v>
      </c>
      <c r="C401" s="22" t="s">
        <v>168</v>
      </c>
      <c r="D401" s="22" t="s">
        <v>720</v>
      </c>
      <c r="E401" s="25">
        <v>41775</v>
      </c>
      <c r="F401" s="26">
        <f t="shared" ca="1" si="30"/>
        <v>5</v>
      </c>
      <c r="G401" s="16" t="s">
        <v>74</v>
      </c>
      <c r="H401" s="36" t="s">
        <v>721</v>
      </c>
      <c r="I401" s="27" t="s">
        <v>68</v>
      </c>
      <c r="J401" s="29" t="s">
        <v>69</v>
      </c>
      <c r="K401" s="22" t="s">
        <v>171</v>
      </c>
      <c r="L401" s="35">
        <v>1</v>
      </c>
      <c r="M401" s="35">
        <v>1</v>
      </c>
      <c r="N401" s="30" t="s">
        <v>48</v>
      </c>
      <c r="O401" s="30">
        <f t="shared" si="31"/>
        <v>2</v>
      </c>
      <c r="P401" s="30" t="s">
        <v>48</v>
      </c>
      <c r="Q401" s="31" t="s">
        <v>48</v>
      </c>
      <c r="R401" s="35"/>
      <c r="S401" s="29" t="s">
        <v>45</v>
      </c>
    </row>
    <row r="402" spans="1:19" ht="23.25" customHeight="1">
      <c r="A402" s="14">
        <v>70</v>
      </c>
      <c r="B402" s="22" t="s">
        <v>1516</v>
      </c>
      <c r="C402" s="22" t="s">
        <v>168</v>
      </c>
      <c r="D402" s="22" t="s">
        <v>169</v>
      </c>
      <c r="E402" s="25">
        <v>40746</v>
      </c>
      <c r="F402" s="26">
        <f t="shared" ca="1" si="30"/>
        <v>8</v>
      </c>
      <c r="G402" s="16" t="s">
        <v>74</v>
      </c>
      <c r="H402" s="29" t="s">
        <v>88</v>
      </c>
      <c r="I402" s="27" t="s">
        <v>170</v>
      </c>
      <c r="J402" s="29" t="s">
        <v>69</v>
      </c>
      <c r="K402" s="22" t="s">
        <v>171</v>
      </c>
      <c r="L402" s="30">
        <v>3</v>
      </c>
      <c r="M402" s="30">
        <v>3</v>
      </c>
      <c r="N402" s="30" t="s">
        <v>49</v>
      </c>
      <c r="O402" s="30">
        <f t="shared" si="31"/>
        <v>6</v>
      </c>
      <c r="P402" s="30" t="s">
        <v>49</v>
      </c>
      <c r="Q402" s="31" t="s">
        <v>49</v>
      </c>
      <c r="R402" s="30">
        <v>1</v>
      </c>
      <c r="S402" s="29" t="s">
        <v>45</v>
      </c>
    </row>
    <row r="403" spans="1:19" ht="23.25" customHeight="1">
      <c r="A403" s="14">
        <v>71</v>
      </c>
      <c r="B403" s="22" t="s">
        <v>71</v>
      </c>
      <c r="C403" s="22" t="s">
        <v>363</v>
      </c>
      <c r="D403" s="22" t="s">
        <v>364</v>
      </c>
      <c r="E403" s="25">
        <v>41310</v>
      </c>
      <c r="F403" s="26">
        <f t="shared" ca="1" si="30"/>
        <v>6</v>
      </c>
      <c r="G403" s="16" t="s">
        <v>74</v>
      </c>
      <c r="H403" s="29" t="s">
        <v>254</v>
      </c>
      <c r="I403" s="27" t="s">
        <v>242</v>
      </c>
      <c r="J403" s="29" t="s">
        <v>69</v>
      </c>
      <c r="K403" s="22" t="s">
        <v>171</v>
      </c>
      <c r="L403" s="30">
        <v>2</v>
      </c>
      <c r="M403" s="30">
        <v>2</v>
      </c>
      <c r="N403" s="30" t="s">
        <v>48</v>
      </c>
      <c r="O403" s="30">
        <f t="shared" si="31"/>
        <v>4</v>
      </c>
      <c r="P403" s="30" t="s">
        <v>49</v>
      </c>
      <c r="Q403" s="31" t="s">
        <v>48</v>
      </c>
      <c r="R403" s="30">
        <v>0</v>
      </c>
      <c r="S403" s="29" t="s">
        <v>45</v>
      </c>
    </row>
    <row r="404" spans="1:19" ht="23.25" customHeight="1">
      <c r="A404" s="14">
        <v>72</v>
      </c>
      <c r="B404" s="23" t="s">
        <v>1516</v>
      </c>
      <c r="C404" s="23" t="s">
        <v>1115</v>
      </c>
      <c r="D404" s="23" t="s">
        <v>1116</v>
      </c>
      <c r="E404" s="25">
        <v>41052</v>
      </c>
      <c r="F404" s="26">
        <f t="shared" ca="1" si="30"/>
        <v>7</v>
      </c>
      <c r="G404" s="32" t="s">
        <v>74</v>
      </c>
      <c r="H404" s="23" t="s">
        <v>88</v>
      </c>
      <c r="I404" s="28" t="s">
        <v>170</v>
      </c>
      <c r="J404" s="33" t="s">
        <v>105</v>
      </c>
      <c r="K404" s="26"/>
      <c r="L404" s="30">
        <v>0</v>
      </c>
      <c r="M404" s="30">
        <v>0</v>
      </c>
      <c r="N404" s="30" t="s">
        <v>48</v>
      </c>
      <c r="O404" s="30">
        <f t="shared" si="31"/>
        <v>0</v>
      </c>
      <c r="P404" s="30" t="s">
        <v>70</v>
      </c>
      <c r="Q404" s="31" t="s">
        <v>49</v>
      </c>
      <c r="R404" s="30">
        <v>1</v>
      </c>
      <c r="S404" s="29" t="s">
        <v>45</v>
      </c>
    </row>
    <row r="405" spans="1:19" ht="23.25" customHeight="1">
      <c r="A405" s="14">
        <v>73</v>
      </c>
      <c r="B405" s="22" t="s">
        <v>63</v>
      </c>
      <c r="C405" s="22" t="s">
        <v>90</v>
      </c>
      <c r="D405" s="22" t="s">
        <v>91</v>
      </c>
      <c r="E405" s="25">
        <v>41312</v>
      </c>
      <c r="F405" s="26">
        <f t="shared" ca="1" si="30"/>
        <v>6</v>
      </c>
      <c r="G405" s="16" t="s">
        <v>66</v>
      </c>
      <c r="H405" s="29" t="s">
        <v>67</v>
      </c>
      <c r="I405" s="27" t="s">
        <v>92</v>
      </c>
      <c r="J405" s="29" t="s">
        <v>69</v>
      </c>
      <c r="K405" s="22"/>
      <c r="L405" s="30">
        <v>3</v>
      </c>
      <c r="M405" s="30">
        <v>3</v>
      </c>
      <c r="N405" s="30" t="s">
        <v>48</v>
      </c>
      <c r="O405" s="30">
        <f t="shared" si="31"/>
        <v>6</v>
      </c>
      <c r="P405" s="30" t="s">
        <v>49</v>
      </c>
      <c r="Q405" s="31" t="s">
        <v>48</v>
      </c>
      <c r="R405" s="30">
        <v>3</v>
      </c>
      <c r="S405" s="29" t="s">
        <v>45</v>
      </c>
    </row>
    <row r="406" spans="1:19" ht="23.25" customHeight="1">
      <c r="A406" s="14">
        <v>74</v>
      </c>
      <c r="B406" s="23" t="s">
        <v>1516</v>
      </c>
      <c r="C406" s="23" t="s">
        <v>737</v>
      </c>
      <c r="D406" s="23" t="s">
        <v>738</v>
      </c>
      <c r="E406" s="25">
        <v>39703</v>
      </c>
      <c r="F406" s="26">
        <f t="shared" ca="1" si="30"/>
        <v>11</v>
      </c>
      <c r="G406" s="32" t="s">
        <v>74</v>
      </c>
      <c r="H406" s="23" t="s">
        <v>88</v>
      </c>
      <c r="I406" s="28" t="s">
        <v>564</v>
      </c>
      <c r="J406" s="33" t="s">
        <v>105</v>
      </c>
      <c r="K406" s="26"/>
      <c r="L406" s="30">
        <v>0</v>
      </c>
      <c r="M406" s="30">
        <v>0</v>
      </c>
      <c r="N406" s="30" t="s">
        <v>48</v>
      </c>
      <c r="O406" s="30">
        <f t="shared" si="31"/>
        <v>0</v>
      </c>
      <c r="P406" s="30" t="s">
        <v>70</v>
      </c>
      <c r="Q406" s="31" t="s">
        <v>70</v>
      </c>
      <c r="R406" s="30"/>
      <c r="S406" s="29" t="s">
        <v>45</v>
      </c>
    </row>
    <row r="407" spans="1:19" ht="23.25" customHeight="1">
      <c r="A407" s="14">
        <v>75</v>
      </c>
      <c r="B407" s="22" t="s">
        <v>116</v>
      </c>
      <c r="C407" s="22" t="s">
        <v>408</v>
      </c>
      <c r="D407" s="22" t="s">
        <v>409</v>
      </c>
      <c r="E407" s="25">
        <v>39283</v>
      </c>
      <c r="F407" s="26">
        <f t="shared" ca="1" si="30"/>
        <v>12</v>
      </c>
      <c r="G407" s="16" t="s">
        <v>74</v>
      </c>
      <c r="H407" s="29" t="s">
        <v>88</v>
      </c>
      <c r="I407" s="27" t="s">
        <v>89</v>
      </c>
      <c r="J407" s="29" t="s">
        <v>69</v>
      </c>
      <c r="K407" s="22"/>
      <c r="L407" s="30">
        <v>1</v>
      </c>
      <c r="M407" s="30">
        <v>1</v>
      </c>
      <c r="N407" s="30" t="s">
        <v>49</v>
      </c>
      <c r="O407" s="30">
        <f t="shared" si="31"/>
        <v>2</v>
      </c>
      <c r="P407" s="30" t="s">
        <v>49</v>
      </c>
      <c r="Q407" s="31" t="s">
        <v>49</v>
      </c>
      <c r="R407" s="30">
        <v>1</v>
      </c>
      <c r="S407" s="29" t="s">
        <v>45</v>
      </c>
    </row>
    <row r="408" spans="1:19" ht="23.25" customHeight="1">
      <c r="A408" s="14">
        <v>76</v>
      </c>
      <c r="B408" s="23" t="s">
        <v>308</v>
      </c>
      <c r="C408" s="22" t="s">
        <v>408</v>
      </c>
      <c r="D408" s="22" t="s">
        <v>937</v>
      </c>
      <c r="E408" s="25">
        <v>37204</v>
      </c>
      <c r="F408" s="26">
        <f t="shared" ca="1" si="30"/>
        <v>18</v>
      </c>
      <c r="G408" s="14" t="s">
        <v>74</v>
      </c>
      <c r="H408" s="29" t="s">
        <v>938</v>
      </c>
      <c r="I408" s="28" t="s">
        <v>92</v>
      </c>
      <c r="J408" s="23" t="s">
        <v>85</v>
      </c>
      <c r="K408" s="25"/>
      <c r="L408" s="30">
        <v>1</v>
      </c>
      <c r="M408" s="30">
        <v>1</v>
      </c>
      <c r="N408" s="30" t="s">
        <v>49</v>
      </c>
      <c r="O408" s="30">
        <f t="shared" si="31"/>
        <v>2</v>
      </c>
      <c r="P408" s="30" t="s">
        <v>49</v>
      </c>
      <c r="Q408" s="31" t="s">
        <v>49</v>
      </c>
      <c r="R408" s="30">
        <v>0</v>
      </c>
      <c r="S408" s="29" t="s">
        <v>45</v>
      </c>
    </row>
    <row r="409" spans="1:19" ht="23.25" customHeight="1">
      <c r="A409" s="14">
        <v>77</v>
      </c>
      <c r="B409" s="22" t="s">
        <v>1516</v>
      </c>
      <c r="C409" s="22" t="s">
        <v>547</v>
      </c>
      <c r="D409" s="22" t="s">
        <v>548</v>
      </c>
      <c r="E409" s="25">
        <v>39722</v>
      </c>
      <c r="F409" s="26">
        <f t="shared" ca="1" si="30"/>
        <v>11</v>
      </c>
      <c r="G409" s="16" t="s">
        <v>74</v>
      </c>
      <c r="H409" s="29" t="s">
        <v>88</v>
      </c>
      <c r="I409" s="27" t="s">
        <v>245</v>
      </c>
      <c r="J409" s="29" t="s">
        <v>69</v>
      </c>
      <c r="K409" s="22" t="s">
        <v>171</v>
      </c>
      <c r="L409" s="30">
        <v>1</v>
      </c>
      <c r="M409" s="30">
        <v>1</v>
      </c>
      <c r="N409" s="30" t="s">
        <v>49</v>
      </c>
      <c r="O409" s="30">
        <f t="shared" si="31"/>
        <v>2</v>
      </c>
      <c r="P409" s="30" t="s">
        <v>49</v>
      </c>
      <c r="Q409" s="31" t="s">
        <v>49</v>
      </c>
      <c r="R409" s="30">
        <v>0</v>
      </c>
      <c r="S409" s="29" t="s">
        <v>45</v>
      </c>
    </row>
    <row r="410" spans="1:19" ht="23.25" customHeight="1">
      <c r="A410" s="14">
        <v>78</v>
      </c>
      <c r="B410" s="22" t="s">
        <v>1516</v>
      </c>
      <c r="C410" s="22" t="s">
        <v>246</v>
      </c>
      <c r="D410" s="22" t="s">
        <v>247</v>
      </c>
      <c r="E410" s="25">
        <v>41869</v>
      </c>
      <c r="F410" s="26">
        <f t="shared" ca="1" si="30"/>
        <v>5</v>
      </c>
      <c r="G410" s="16" t="s">
        <v>74</v>
      </c>
      <c r="H410" s="29" t="s">
        <v>88</v>
      </c>
      <c r="I410" s="27" t="s">
        <v>170</v>
      </c>
      <c r="J410" s="29" t="s">
        <v>69</v>
      </c>
      <c r="K410" s="22" t="s">
        <v>171</v>
      </c>
      <c r="L410" s="30">
        <v>3</v>
      </c>
      <c r="M410" s="30">
        <v>3</v>
      </c>
      <c r="N410" s="30" t="s">
        <v>48</v>
      </c>
      <c r="O410" s="30">
        <f t="shared" si="31"/>
        <v>6</v>
      </c>
      <c r="P410" s="30" t="s">
        <v>48</v>
      </c>
      <c r="Q410" s="31" t="s">
        <v>48</v>
      </c>
      <c r="R410" s="30">
        <v>0</v>
      </c>
      <c r="S410" s="29" t="s">
        <v>45</v>
      </c>
    </row>
    <row r="411" spans="1:19" ht="23.25" customHeight="1">
      <c r="A411" s="14">
        <v>79</v>
      </c>
      <c r="B411" s="22" t="s">
        <v>71</v>
      </c>
      <c r="C411" s="22" t="s">
        <v>856</v>
      </c>
      <c r="D411" s="22" t="s">
        <v>857</v>
      </c>
      <c r="E411" s="25">
        <v>41244</v>
      </c>
      <c r="F411" s="26">
        <f t="shared" ca="1" si="30"/>
        <v>7</v>
      </c>
      <c r="G411" s="16" t="s">
        <v>74</v>
      </c>
      <c r="H411" s="23" t="s">
        <v>88</v>
      </c>
      <c r="I411" s="27" t="s">
        <v>89</v>
      </c>
      <c r="J411" s="29" t="s">
        <v>69</v>
      </c>
      <c r="K411" s="22" t="s">
        <v>171</v>
      </c>
      <c r="L411" s="30">
        <v>2</v>
      </c>
      <c r="M411" s="30">
        <v>2</v>
      </c>
      <c r="N411" s="30" t="s">
        <v>49</v>
      </c>
      <c r="O411" s="30">
        <f t="shared" si="31"/>
        <v>4</v>
      </c>
      <c r="P411" s="30" t="s">
        <v>49</v>
      </c>
      <c r="Q411" s="31" t="s">
        <v>49</v>
      </c>
      <c r="R411" s="30">
        <v>1</v>
      </c>
      <c r="S411" s="29" t="s">
        <v>45</v>
      </c>
    </row>
    <row r="412" spans="1:19" ht="23.25" customHeight="1">
      <c r="A412" s="14">
        <v>80</v>
      </c>
      <c r="B412" s="22" t="s">
        <v>63</v>
      </c>
      <c r="C412" s="22" t="s">
        <v>739</v>
      </c>
      <c r="D412" s="23" t="s">
        <v>740</v>
      </c>
      <c r="E412" s="25">
        <v>40934</v>
      </c>
      <c r="F412" s="26">
        <f t="shared" ca="1" si="30"/>
        <v>7</v>
      </c>
      <c r="G412" s="16" t="s">
        <v>66</v>
      </c>
      <c r="H412" s="23" t="s">
        <v>67</v>
      </c>
      <c r="I412" s="27" t="s">
        <v>356</v>
      </c>
      <c r="J412" s="29" t="s">
        <v>69</v>
      </c>
      <c r="K412" s="22"/>
      <c r="L412" s="30">
        <v>0</v>
      </c>
      <c r="M412" s="30">
        <v>0</v>
      </c>
      <c r="N412" s="30" t="s">
        <v>48</v>
      </c>
      <c r="O412" s="30">
        <f t="shared" si="31"/>
        <v>0</v>
      </c>
      <c r="P412" s="30" t="s">
        <v>70</v>
      </c>
      <c r="Q412" s="31" t="s">
        <v>70</v>
      </c>
      <c r="R412" s="35"/>
      <c r="S412" s="29" t="s">
        <v>45</v>
      </c>
    </row>
    <row r="413" spans="1:19" ht="23.25" customHeight="1">
      <c r="A413" s="14">
        <v>81</v>
      </c>
      <c r="B413" s="22" t="s">
        <v>63</v>
      </c>
      <c r="C413" s="22" t="s">
        <v>64</v>
      </c>
      <c r="D413" s="22" t="s">
        <v>65</v>
      </c>
      <c r="E413" s="25">
        <v>41314</v>
      </c>
      <c r="F413" s="26">
        <f t="shared" ca="1" si="30"/>
        <v>6</v>
      </c>
      <c r="G413" s="16" t="s">
        <v>66</v>
      </c>
      <c r="H413" s="23" t="s">
        <v>67</v>
      </c>
      <c r="I413" s="27" t="s">
        <v>68</v>
      </c>
      <c r="J413" s="29" t="s">
        <v>69</v>
      </c>
      <c r="K413" s="22"/>
      <c r="L413" s="30">
        <v>6</v>
      </c>
      <c r="M413" s="30">
        <v>7</v>
      </c>
      <c r="N413" s="30" t="s">
        <v>48</v>
      </c>
      <c r="O413" s="30">
        <f t="shared" si="31"/>
        <v>13</v>
      </c>
      <c r="P413" s="30" t="s">
        <v>49</v>
      </c>
      <c r="Q413" s="31" t="s">
        <v>48</v>
      </c>
      <c r="R413" s="30">
        <v>1</v>
      </c>
      <c r="S413" s="29" t="s">
        <v>45</v>
      </c>
    </row>
    <row r="414" spans="1:19" ht="23.25" customHeight="1">
      <c r="A414" s="14">
        <v>82</v>
      </c>
      <c r="B414" s="22" t="s">
        <v>63</v>
      </c>
      <c r="C414" s="23" t="s">
        <v>704</v>
      </c>
      <c r="D414" s="23" t="s">
        <v>728</v>
      </c>
      <c r="E414" s="25">
        <v>42031</v>
      </c>
      <c r="F414" s="26">
        <f t="shared" ca="1" si="30"/>
        <v>4</v>
      </c>
      <c r="G414" s="16" t="s">
        <v>66</v>
      </c>
      <c r="H414" s="23" t="s">
        <v>79</v>
      </c>
      <c r="I414" s="27" t="s">
        <v>729</v>
      </c>
      <c r="J414" s="29" t="s">
        <v>69</v>
      </c>
      <c r="K414" s="22"/>
      <c r="L414" s="30">
        <v>1</v>
      </c>
      <c r="M414" s="30">
        <v>1</v>
      </c>
      <c r="N414" s="30" t="s">
        <v>48</v>
      </c>
      <c r="O414" s="30">
        <f t="shared" si="31"/>
        <v>2</v>
      </c>
      <c r="P414" s="30" t="s">
        <v>48</v>
      </c>
      <c r="Q414" s="31" t="s">
        <v>48</v>
      </c>
      <c r="R414" s="30">
        <v>0</v>
      </c>
      <c r="S414" s="29" t="s">
        <v>45</v>
      </c>
    </row>
    <row r="415" spans="1:19" ht="23.25" customHeight="1">
      <c r="A415" s="14">
        <v>83</v>
      </c>
      <c r="B415" s="23" t="s">
        <v>116</v>
      </c>
      <c r="C415" s="22" t="s">
        <v>950</v>
      </c>
      <c r="D415" s="22" t="s">
        <v>951</v>
      </c>
      <c r="E415" s="25">
        <v>34498</v>
      </c>
      <c r="F415" s="26">
        <f t="shared" ca="1" si="30"/>
        <v>25</v>
      </c>
      <c r="G415" s="14" t="s">
        <v>74</v>
      </c>
      <c r="H415" s="29" t="s">
        <v>88</v>
      </c>
      <c r="I415" s="28" t="s">
        <v>828</v>
      </c>
      <c r="J415" s="23" t="s">
        <v>85</v>
      </c>
      <c r="K415" s="25"/>
      <c r="L415" s="30">
        <v>1</v>
      </c>
      <c r="M415" s="30">
        <v>1</v>
      </c>
      <c r="N415" s="30" t="s">
        <v>49</v>
      </c>
      <c r="O415" s="30">
        <f t="shared" si="31"/>
        <v>2</v>
      </c>
      <c r="P415" s="30" t="s">
        <v>49</v>
      </c>
      <c r="Q415" s="31" t="s">
        <v>49</v>
      </c>
      <c r="R415" s="30"/>
      <c r="S415" s="29" t="s">
        <v>45</v>
      </c>
    </row>
    <row r="416" spans="1:19" ht="23.25" customHeight="1">
      <c r="A416" s="14">
        <v>84</v>
      </c>
      <c r="B416" s="22" t="s">
        <v>63</v>
      </c>
      <c r="C416" s="22" t="s">
        <v>776</v>
      </c>
      <c r="D416" s="22" t="s">
        <v>777</v>
      </c>
      <c r="E416" s="25">
        <v>41198</v>
      </c>
      <c r="F416" s="26">
        <f t="shared" ca="1" si="30"/>
        <v>7</v>
      </c>
      <c r="G416" s="16" t="s">
        <v>66</v>
      </c>
      <c r="H416" s="29" t="s">
        <v>67</v>
      </c>
      <c r="I416" s="27" t="s">
        <v>181</v>
      </c>
      <c r="J416" s="29" t="s">
        <v>69</v>
      </c>
      <c r="K416" s="22"/>
      <c r="L416" s="30">
        <v>3</v>
      </c>
      <c r="M416" s="30">
        <v>3</v>
      </c>
      <c r="N416" s="30" t="s">
        <v>49</v>
      </c>
      <c r="O416" s="30">
        <f t="shared" si="31"/>
        <v>6</v>
      </c>
      <c r="P416" s="30" t="s">
        <v>49</v>
      </c>
      <c r="Q416" s="31" t="s">
        <v>49</v>
      </c>
      <c r="R416" s="30">
        <v>2</v>
      </c>
      <c r="S416" s="29" t="s">
        <v>45</v>
      </c>
    </row>
    <row r="417" spans="1:19" ht="23.25" customHeight="1">
      <c r="A417" s="14">
        <v>85</v>
      </c>
      <c r="B417" s="22" t="s">
        <v>71</v>
      </c>
      <c r="C417" s="22" t="s">
        <v>365</v>
      </c>
      <c r="D417" s="22" t="s">
        <v>366</v>
      </c>
      <c r="E417" s="25">
        <v>41281</v>
      </c>
      <c r="F417" s="26">
        <f t="shared" ca="1" si="30"/>
        <v>6</v>
      </c>
      <c r="G417" s="16" t="s">
        <v>74</v>
      </c>
      <c r="H417" s="29" t="s">
        <v>88</v>
      </c>
      <c r="I417" s="27" t="s">
        <v>92</v>
      </c>
      <c r="J417" s="29" t="s">
        <v>69</v>
      </c>
      <c r="K417" s="22" t="s">
        <v>171</v>
      </c>
      <c r="L417" s="30">
        <v>1</v>
      </c>
      <c r="M417" s="30">
        <v>1</v>
      </c>
      <c r="N417" s="30" t="s">
        <v>48</v>
      </c>
      <c r="O417" s="30">
        <f t="shared" si="31"/>
        <v>2</v>
      </c>
      <c r="P417" s="30" t="s">
        <v>49</v>
      </c>
      <c r="Q417" s="31" t="s">
        <v>48</v>
      </c>
      <c r="R417" s="30">
        <v>1</v>
      </c>
      <c r="S417" s="29" t="s">
        <v>45</v>
      </c>
    </row>
    <row r="418" spans="1:19" ht="23.25" customHeight="1">
      <c r="A418" s="14">
        <v>86</v>
      </c>
      <c r="B418" s="22" t="s">
        <v>1516</v>
      </c>
      <c r="C418" s="22" t="s">
        <v>1095</v>
      </c>
      <c r="D418" s="22" t="s">
        <v>121</v>
      </c>
      <c r="E418" s="25">
        <v>41730</v>
      </c>
      <c r="F418" s="26">
        <f t="shared" ca="1" si="30"/>
        <v>5</v>
      </c>
      <c r="G418" s="16" t="s">
        <v>74</v>
      </c>
      <c r="H418" s="29" t="s">
        <v>88</v>
      </c>
      <c r="I418" s="27" t="s">
        <v>181</v>
      </c>
      <c r="J418" s="29" t="s">
        <v>69</v>
      </c>
      <c r="K418" s="22" t="s">
        <v>171</v>
      </c>
      <c r="L418" s="30">
        <v>0</v>
      </c>
      <c r="M418" s="30">
        <v>0</v>
      </c>
      <c r="N418" s="30" t="s">
        <v>48</v>
      </c>
      <c r="O418" s="30">
        <f t="shared" si="31"/>
        <v>0</v>
      </c>
      <c r="P418" s="30" t="s">
        <v>70</v>
      </c>
      <c r="Q418" s="31" t="s">
        <v>70</v>
      </c>
      <c r="R418" s="30">
        <v>0</v>
      </c>
      <c r="S418" s="29" t="s">
        <v>45</v>
      </c>
    </row>
    <row r="419" spans="1:19" ht="23.25" customHeight="1">
      <c r="A419" s="14">
        <v>87</v>
      </c>
      <c r="B419" s="22" t="s">
        <v>63</v>
      </c>
      <c r="C419" s="22" t="s">
        <v>959</v>
      </c>
      <c r="D419" s="22" t="s">
        <v>960</v>
      </c>
      <c r="E419" s="25">
        <v>35758</v>
      </c>
      <c r="F419" s="26">
        <f t="shared" ca="1" si="30"/>
        <v>22</v>
      </c>
      <c r="G419" s="14" t="s">
        <v>66</v>
      </c>
      <c r="H419" s="29" t="s">
        <v>67</v>
      </c>
      <c r="I419" s="28" t="s">
        <v>92</v>
      </c>
      <c r="J419" s="23" t="s">
        <v>85</v>
      </c>
      <c r="K419" s="25"/>
      <c r="L419" s="30">
        <v>5</v>
      </c>
      <c r="M419" s="30">
        <v>5</v>
      </c>
      <c r="N419" s="30" t="s">
        <v>50</v>
      </c>
      <c r="O419" s="30">
        <f t="shared" si="31"/>
        <v>10</v>
      </c>
      <c r="P419" s="30" t="s">
        <v>50</v>
      </c>
      <c r="Q419" s="31" t="s">
        <v>50</v>
      </c>
      <c r="R419" s="30">
        <v>2</v>
      </c>
      <c r="S419" s="29" t="s">
        <v>45</v>
      </c>
    </row>
    <row r="420" spans="1:19" ht="23.25" customHeight="1">
      <c r="A420" s="14">
        <v>88</v>
      </c>
      <c r="B420" s="23" t="s">
        <v>71</v>
      </c>
      <c r="C420" s="23" t="s">
        <v>174</v>
      </c>
      <c r="D420" s="23" t="s">
        <v>175</v>
      </c>
      <c r="E420" s="25">
        <v>39603</v>
      </c>
      <c r="F420" s="26">
        <f t="shared" ca="1" si="30"/>
        <v>11</v>
      </c>
      <c r="G420" s="32" t="s">
        <v>74</v>
      </c>
      <c r="H420" s="23" t="s">
        <v>88</v>
      </c>
      <c r="I420" s="28" t="s">
        <v>176</v>
      </c>
      <c r="J420" s="33" t="s">
        <v>105</v>
      </c>
      <c r="K420" s="26"/>
      <c r="L420" s="30">
        <v>3</v>
      </c>
      <c r="M420" s="30">
        <v>3</v>
      </c>
      <c r="N420" s="30" t="s">
        <v>49</v>
      </c>
      <c r="O420" s="30">
        <f t="shared" si="31"/>
        <v>6</v>
      </c>
      <c r="P420" s="30" t="s">
        <v>50</v>
      </c>
      <c r="Q420" s="31" t="s">
        <v>49</v>
      </c>
      <c r="R420" s="30">
        <v>1</v>
      </c>
      <c r="S420" s="29" t="s">
        <v>45</v>
      </c>
    </row>
    <row r="421" spans="1:19" ht="23.25" customHeight="1">
      <c r="A421" s="14">
        <v>89</v>
      </c>
      <c r="B421" s="23" t="s">
        <v>116</v>
      </c>
      <c r="C421" s="22" t="s">
        <v>964</v>
      </c>
      <c r="D421" s="22" t="s">
        <v>965</v>
      </c>
      <c r="E421" s="25">
        <v>37118</v>
      </c>
      <c r="F421" s="26">
        <f t="shared" ca="1" si="30"/>
        <v>18</v>
      </c>
      <c r="G421" s="14" t="s">
        <v>74</v>
      </c>
      <c r="H421" s="29" t="s">
        <v>119</v>
      </c>
      <c r="I421" s="28" t="s">
        <v>405</v>
      </c>
      <c r="J421" s="23" t="s">
        <v>85</v>
      </c>
      <c r="K421" s="25"/>
      <c r="L421" s="30">
        <v>3</v>
      </c>
      <c r="M421" s="30">
        <v>3</v>
      </c>
      <c r="N421" s="30" t="s">
        <v>50</v>
      </c>
      <c r="O421" s="30">
        <f t="shared" si="31"/>
        <v>6</v>
      </c>
      <c r="P421" s="30" t="s">
        <v>50</v>
      </c>
      <c r="Q421" s="31" t="s">
        <v>50</v>
      </c>
      <c r="R421" s="30">
        <v>0</v>
      </c>
      <c r="S421" s="29" t="s">
        <v>45</v>
      </c>
    </row>
    <row r="422" spans="1:19" ht="23.25" customHeight="1">
      <c r="A422" s="14">
        <v>90</v>
      </c>
      <c r="B422" s="22" t="s">
        <v>71</v>
      </c>
      <c r="C422" s="22" t="s">
        <v>367</v>
      </c>
      <c r="D422" s="22" t="s">
        <v>368</v>
      </c>
      <c r="E422" s="25">
        <v>41281</v>
      </c>
      <c r="F422" s="26">
        <f t="shared" ca="1" si="30"/>
        <v>6</v>
      </c>
      <c r="G422" s="16" t="s">
        <v>74</v>
      </c>
      <c r="H422" s="29" t="s">
        <v>88</v>
      </c>
      <c r="I422" s="27" t="s">
        <v>170</v>
      </c>
      <c r="J422" s="29" t="s">
        <v>69</v>
      </c>
      <c r="K422" s="22" t="s">
        <v>171</v>
      </c>
      <c r="L422" s="30">
        <v>1</v>
      </c>
      <c r="M422" s="30">
        <v>1</v>
      </c>
      <c r="N422" s="30" t="s">
        <v>48</v>
      </c>
      <c r="O422" s="30">
        <f t="shared" si="31"/>
        <v>2</v>
      </c>
      <c r="P422" s="30" t="s">
        <v>49</v>
      </c>
      <c r="Q422" s="31" t="s">
        <v>48</v>
      </c>
      <c r="R422" s="30">
        <v>1</v>
      </c>
      <c r="S422" s="29" t="s">
        <v>45</v>
      </c>
    </row>
    <row r="423" spans="1:19" ht="23.25" customHeight="1">
      <c r="A423" s="14">
        <v>91</v>
      </c>
      <c r="B423" s="22" t="s">
        <v>63</v>
      </c>
      <c r="C423" s="22" t="s">
        <v>190</v>
      </c>
      <c r="D423" s="22" t="s">
        <v>191</v>
      </c>
      <c r="E423" s="25">
        <v>40343</v>
      </c>
      <c r="F423" s="26">
        <f t="shared" ca="1" si="30"/>
        <v>9</v>
      </c>
      <c r="G423" s="16" t="s">
        <v>66</v>
      </c>
      <c r="H423" s="29" t="s">
        <v>67</v>
      </c>
      <c r="I423" s="27" t="s">
        <v>170</v>
      </c>
      <c r="J423" s="29" t="s">
        <v>69</v>
      </c>
      <c r="K423" s="22"/>
      <c r="L423" s="30">
        <v>3</v>
      </c>
      <c r="M423" s="30">
        <v>3</v>
      </c>
      <c r="N423" s="30" t="s">
        <v>49</v>
      </c>
      <c r="O423" s="30">
        <f t="shared" si="31"/>
        <v>6</v>
      </c>
      <c r="P423" s="30" t="s">
        <v>49</v>
      </c>
      <c r="Q423" s="31" t="s">
        <v>49</v>
      </c>
      <c r="R423" s="30">
        <v>1</v>
      </c>
      <c r="S423" s="29" t="s">
        <v>45</v>
      </c>
    </row>
    <row r="424" spans="1:19" ht="23.25" customHeight="1">
      <c r="A424" s="14">
        <v>92</v>
      </c>
      <c r="B424" s="22" t="s">
        <v>71</v>
      </c>
      <c r="C424" s="22" t="s">
        <v>1096</v>
      </c>
      <c r="D424" s="22" t="s">
        <v>1097</v>
      </c>
      <c r="E424" s="25">
        <v>41281</v>
      </c>
      <c r="F424" s="26">
        <f t="shared" ca="1" si="30"/>
        <v>6</v>
      </c>
      <c r="G424" s="16" t="s">
        <v>74</v>
      </c>
      <c r="H424" s="29" t="s">
        <v>254</v>
      </c>
      <c r="I424" s="27" t="s">
        <v>1098</v>
      </c>
      <c r="J424" s="29" t="s">
        <v>69</v>
      </c>
      <c r="K424" s="22" t="s">
        <v>171</v>
      </c>
      <c r="L424" s="30">
        <v>0</v>
      </c>
      <c r="M424" s="30">
        <v>0</v>
      </c>
      <c r="N424" s="30" t="s">
        <v>48</v>
      </c>
      <c r="O424" s="30">
        <f t="shared" si="31"/>
        <v>0</v>
      </c>
      <c r="P424" s="30" t="s">
        <v>70</v>
      </c>
      <c r="Q424" s="31" t="s">
        <v>70</v>
      </c>
      <c r="R424" s="35"/>
      <c r="S424" s="29" t="s">
        <v>45</v>
      </c>
    </row>
    <row r="425" spans="1:19" ht="23.25" customHeight="1">
      <c r="A425" s="14">
        <v>93</v>
      </c>
      <c r="B425" s="23" t="s">
        <v>1516</v>
      </c>
      <c r="C425" s="23" t="s">
        <v>741</v>
      </c>
      <c r="D425" s="23" t="s">
        <v>742</v>
      </c>
      <c r="E425" s="25">
        <v>41183</v>
      </c>
      <c r="F425" s="26">
        <f t="shared" ca="1" si="30"/>
        <v>7</v>
      </c>
      <c r="G425" s="32" t="s">
        <v>74</v>
      </c>
      <c r="H425" s="23" t="s">
        <v>88</v>
      </c>
      <c r="I425" s="28" t="s">
        <v>743</v>
      </c>
      <c r="J425" s="33" t="s">
        <v>105</v>
      </c>
      <c r="K425" s="26"/>
      <c r="L425" s="30">
        <v>0</v>
      </c>
      <c r="M425" s="30">
        <v>0</v>
      </c>
      <c r="N425" s="30" t="s">
        <v>48</v>
      </c>
      <c r="O425" s="30">
        <f t="shared" si="31"/>
        <v>0</v>
      </c>
      <c r="P425" s="30" t="s">
        <v>70</v>
      </c>
      <c r="Q425" s="31" t="s">
        <v>70</v>
      </c>
      <c r="R425" s="30"/>
      <c r="S425" s="29" t="s">
        <v>45</v>
      </c>
    </row>
    <row r="426" spans="1:19" ht="23.25" customHeight="1">
      <c r="A426" s="14">
        <v>94</v>
      </c>
      <c r="B426" s="22" t="s">
        <v>1516</v>
      </c>
      <c r="C426" s="22" t="s">
        <v>609</v>
      </c>
      <c r="D426" s="22" t="s">
        <v>800</v>
      </c>
      <c r="E426" s="25">
        <v>41244</v>
      </c>
      <c r="F426" s="26">
        <f t="shared" ca="1" si="30"/>
        <v>7</v>
      </c>
      <c r="G426" s="16" t="s">
        <v>74</v>
      </c>
      <c r="H426" s="29" t="s">
        <v>88</v>
      </c>
      <c r="I426" s="27" t="s">
        <v>89</v>
      </c>
      <c r="J426" s="29" t="s">
        <v>69</v>
      </c>
      <c r="K426" s="22" t="s">
        <v>171</v>
      </c>
      <c r="L426" s="30">
        <v>3</v>
      </c>
      <c r="M426" s="30">
        <v>3</v>
      </c>
      <c r="N426" s="30" t="s">
        <v>49</v>
      </c>
      <c r="O426" s="30">
        <f t="shared" si="31"/>
        <v>6</v>
      </c>
      <c r="P426" s="30" t="s">
        <v>49</v>
      </c>
      <c r="Q426" s="31" t="s">
        <v>49</v>
      </c>
      <c r="R426" s="30">
        <v>1</v>
      </c>
      <c r="S426" s="29" t="s">
        <v>45</v>
      </c>
    </row>
    <row r="427" spans="1:19" ht="23.25" customHeight="1">
      <c r="A427" s="14">
        <v>95</v>
      </c>
      <c r="B427" s="23" t="s">
        <v>93</v>
      </c>
      <c r="C427" s="22" t="s">
        <v>977</v>
      </c>
      <c r="D427" s="22" t="s">
        <v>978</v>
      </c>
      <c r="E427" s="25">
        <v>37165</v>
      </c>
      <c r="F427" s="26">
        <f t="shared" ca="1" si="30"/>
        <v>18</v>
      </c>
      <c r="G427" s="14" t="s">
        <v>66</v>
      </c>
      <c r="H427" s="29" t="s">
        <v>79</v>
      </c>
      <c r="I427" s="28" t="s">
        <v>564</v>
      </c>
      <c r="J427" s="23" t="s">
        <v>85</v>
      </c>
      <c r="K427" s="25"/>
      <c r="L427" s="30">
        <v>4</v>
      </c>
      <c r="M427" s="30">
        <v>4</v>
      </c>
      <c r="N427" s="30" t="s">
        <v>50</v>
      </c>
      <c r="O427" s="30">
        <f t="shared" si="31"/>
        <v>8</v>
      </c>
      <c r="P427" s="30" t="s">
        <v>50</v>
      </c>
      <c r="Q427" s="31" t="s">
        <v>50</v>
      </c>
      <c r="R427" s="30">
        <v>0</v>
      </c>
      <c r="S427" s="29" t="s">
        <v>45</v>
      </c>
    </row>
    <row r="428" spans="1:19" ht="23.25" customHeight="1">
      <c r="A428" s="14">
        <v>96</v>
      </c>
      <c r="B428" s="22" t="s">
        <v>63</v>
      </c>
      <c r="C428" s="22" t="s">
        <v>732</v>
      </c>
      <c r="D428" s="22" t="s">
        <v>733</v>
      </c>
      <c r="E428" s="25">
        <v>41841</v>
      </c>
      <c r="F428" s="26">
        <f t="shared" ca="1" si="30"/>
        <v>5</v>
      </c>
      <c r="G428" s="16" t="s">
        <v>66</v>
      </c>
      <c r="H428" s="29" t="s">
        <v>67</v>
      </c>
      <c r="I428" s="27" t="s">
        <v>734</v>
      </c>
      <c r="J428" s="29" t="s">
        <v>69</v>
      </c>
      <c r="K428" s="22"/>
      <c r="L428" s="30">
        <v>1</v>
      </c>
      <c r="M428" s="30">
        <v>1</v>
      </c>
      <c r="N428" s="30" t="s">
        <v>48</v>
      </c>
      <c r="O428" s="30">
        <f t="shared" si="31"/>
        <v>2</v>
      </c>
      <c r="P428" s="30" t="s">
        <v>48</v>
      </c>
      <c r="Q428" s="31" t="s">
        <v>48</v>
      </c>
      <c r="R428" s="30">
        <v>0</v>
      </c>
      <c r="S428" s="29" t="s">
        <v>45</v>
      </c>
    </row>
    <row r="429" spans="1:19" ht="23.25" customHeight="1">
      <c r="A429" s="14">
        <v>97</v>
      </c>
      <c r="B429" s="22" t="s">
        <v>1516</v>
      </c>
      <c r="C429" s="22" t="s">
        <v>369</v>
      </c>
      <c r="D429" s="22" t="s">
        <v>370</v>
      </c>
      <c r="E429" s="25">
        <v>41876</v>
      </c>
      <c r="F429" s="26">
        <f t="shared" ref="F429:F460" ca="1" si="32">(YEAR(NOW())-YEAR(E429))</f>
        <v>5</v>
      </c>
      <c r="G429" s="16" t="s">
        <v>74</v>
      </c>
      <c r="H429" s="29" t="s">
        <v>254</v>
      </c>
      <c r="I429" s="27" t="s">
        <v>92</v>
      </c>
      <c r="J429" s="29" t="s">
        <v>69</v>
      </c>
      <c r="K429" s="22" t="s">
        <v>171</v>
      </c>
      <c r="L429" s="30">
        <v>2</v>
      </c>
      <c r="M429" s="30">
        <v>3</v>
      </c>
      <c r="N429" s="30" t="s">
        <v>48</v>
      </c>
      <c r="O429" s="30">
        <f t="shared" ref="O429:O460" si="33">SUM(K429:N429)</f>
        <v>5</v>
      </c>
      <c r="P429" s="30" t="s">
        <v>48</v>
      </c>
      <c r="Q429" s="31" t="s">
        <v>48</v>
      </c>
      <c r="R429" s="30">
        <v>0</v>
      </c>
      <c r="S429" s="29" t="s">
        <v>45</v>
      </c>
    </row>
    <row r="430" spans="1:19" ht="23.25" customHeight="1">
      <c r="A430" s="14">
        <v>98</v>
      </c>
      <c r="B430" s="22" t="s">
        <v>63</v>
      </c>
      <c r="C430" s="22" t="s">
        <v>297</v>
      </c>
      <c r="D430" s="22" t="s">
        <v>744</v>
      </c>
      <c r="E430" s="25">
        <v>40856</v>
      </c>
      <c r="F430" s="26">
        <f t="shared" ca="1" si="32"/>
        <v>8</v>
      </c>
      <c r="G430" s="16" t="s">
        <v>66</v>
      </c>
      <c r="H430" s="29" t="s">
        <v>67</v>
      </c>
      <c r="I430" s="27" t="s">
        <v>170</v>
      </c>
      <c r="J430" s="29" t="s">
        <v>69</v>
      </c>
      <c r="K430" s="22"/>
      <c r="L430" s="30">
        <v>0</v>
      </c>
      <c r="M430" s="30">
        <v>1</v>
      </c>
      <c r="N430" s="30" t="s">
        <v>49</v>
      </c>
      <c r="O430" s="30">
        <f t="shared" si="33"/>
        <v>1</v>
      </c>
      <c r="P430" s="30" t="s">
        <v>70</v>
      </c>
      <c r="Q430" s="31" t="s">
        <v>70</v>
      </c>
      <c r="R430" s="30"/>
      <c r="S430" s="29" t="s">
        <v>45</v>
      </c>
    </row>
    <row r="431" spans="1:19" ht="23.25" customHeight="1">
      <c r="A431" s="14">
        <v>99</v>
      </c>
      <c r="B431" s="22" t="s">
        <v>1516</v>
      </c>
      <c r="C431" s="22" t="s">
        <v>552</v>
      </c>
      <c r="D431" s="22" t="s">
        <v>553</v>
      </c>
      <c r="E431" s="25">
        <v>40751</v>
      </c>
      <c r="F431" s="26">
        <f t="shared" ca="1" si="32"/>
        <v>8</v>
      </c>
      <c r="G431" s="16" t="s">
        <v>74</v>
      </c>
      <c r="H431" s="29" t="s">
        <v>88</v>
      </c>
      <c r="I431" s="27" t="s">
        <v>181</v>
      </c>
      <c r="J431" s="29" t="s">
        <v>69</v>
      </c>
      <c r="K431" s="22"/>
      <c r="L431" s="30">
        <v>1</v>
      </c>
      <c r="M431" s="30">
        <v>1</v>
      </c>
      <c r="N431" s="30" t="s">
        <v>49</v>
      </c>
      <c r="O431" s="30">
        <f t="shared" si="33"/>
        <v>2</v>
      </c>
      <c r="P431" s="30" t="s">
        <v>49</v>
      </c>
      <c r="Q431" s="31" t="s">
        <v>49</v>
      </c>
      <c r="R431" s="30">
        <v>0</v>
      </c>
      <c r="S431" s="29" t="s">
        <v>45</v>
      </c>
    </row>
    <row r="432" spans="1:19" ht="23.25" customHeight="1">
      <c r="A432" s="14">
        <v>100</v>
      </c>
      <c r="B432" s="23" t="s">
        <v>1516</v>
      </c>
      <c r="C432" s="23" t="s">
        <v>763</v>
      </c>
      <c r="D432" s="23" t="s">
        <v>764</v>
      </c>
      <c r="E432" s="25">
        <v>41430</v>
      </c>
      <c r="F432" s="26">
        <f t="shared" ca="1" si="32"/>
        <v>6</v>
      </c>
      <c r="G432" s="32" t="s">
        <v>74</v>
      </c>
      <c r="H432" s="23" t="s">
        <v>88</v>
      </c>
      <c r="I432" s="28" t="s">
        <v>170</v>
      </c>
      <c r="J432" s="33" t="s">
        <v>105</v>
      </c>
      <c r="K432" s="26"/>
      <c r="L432" s="30">
        <v>1</v>
      </c>
      <c r="M432" s="30">
        <v>1</v>
      </c>
      <c r="N432" s="30" t="s">
        <v>48</v>
      </c>
      <c r="O432" s="30">
        <f t="shared" si="33"/>
        <v>2</v>
      </c>
      <c r="P432" s="30" t="s">
        <v>49</v>
      </c>
      <c r="Q432" s="31" t="s">
        <v>48</v>
      </c>
      <c r="R432" s="30"/>
      <c r="S432" s="29" t="s">
        <v>45</v>
      </c>
    </row>
    <row r="433" spans="1:19" ht="23.25" customHeight="1">
      <c r="A433" s="14">
        <v>101</v>
      </c>
      <c r="B433" s="22" t="s">
        <v>63</v>
      </c>
      <c r="C433" s="22" t="s">
        <v>1099</v>
      </c>
      <c r="D433" s="22" t="s">
        <v>1100</v>
      </c>
      <c r="E433" s="25">
        <v>42339</v>
      </c>
      <c r="F433" s="26">
        <f t="shared" ca="1" si="32"/>
        <v>4</v>
      </c>
      <c r="G433" s="16" t="s">
        <v>66</v>
      </c>
      <c r="H433" s="23" t="s">
        <v>67</v>
      </c>
      <c r="I433" s="27" t="s">
        <v>828</v>
      </c>
      <c r="J433" s="29" t="s">
        <v>69</v>
      </c>
      <c r="K433" s="22"/>
      <c r="L433" s="30">
        <v>0</v>
      </c>
      <c r="M433" s="30">
        <v>0</v>
      </c>
      <c r="N433" s="30" t="s">
        <v>48</v>
      </c>
      <c r="O433" s="30">
        <f t="shared" si="33"/>
        <v>0</v>
      </c>
      <c r="P433" s="30" t="s">
        <v>70</v>
      </c>
      <c r="Q433" s="31" t="s">
        <v>70</v>
      </c>
      <c r="R433" s="35"/>
      <c r="S433" s="29" t="s">
        <v>45</v>
      </c>
    </row>
    <row r="434" spans="1:19" ht="23.25" customHeight="1">
      <c r="A434" s="14">
        <v>102</v>
      </c>
      <c r="B434" s="23" t="s">
        <v>93</v>
      </c>
      <c r="C434" s="22" t="s">
        <v>991</v>
      </c>
      <c r="D434" s="22" t="s">
        <v>992</v>
      </c>
      <c r="E434" s="25">
        <v>34659</v>
      </c>
      <c r="F434" s="26">
        <f t="shared" ca="1" si="32"/>
        <v>25</v>
      </c>
      <c r="G434" s="14" t="s">
        <v>66</v>
      </c>
      <c r="H434" s="29" t="s">
        <v>79</v>
      </c>
      <c r="I434" s="28" t="s">
        <v>564</v>
      </c>
      <c r="J434" s="23" t="s">
        <v>85</v>
      </c>
      <c r="K434" s="25"/>
      <c r="L434" s="30">
        <v>4</v>
      </c>
      <c r="M434" s="30">
        <v>4</v>
      </c>
      <c r="N434" s="30" t="s">
        <v>50</v>
      </c>
      <c r="O434" s="30">
        <f t="shared" si="33"/>
        <v>8</v>
      </c>
      <c r="P434" s="30" t="s">
        <v>50</v>
      </c>
      <c r="Q434" s="31" t="s">
        <v>50</v>
      </c>
      <c r="R434" s="30">
        <v>0</v>
      </c>
      <c r="S434" s="29" t="s">
        <v>45</v>
      </c>
    </row>
    <row r="435" spans="1:19" ht="23.25" customHeight="1">
      <c r="A435" s="14">
        <v>103</v>
      </c>
      <c r="B435" s="22" t="s">
        <v>63</v>
      </c>
      <c r="C435" s="22" t="s">
        <v>562</v>
      </c>
      <c r="D435" s="22" t="s">
        <v>563</v>
      </c>
      <c r="E435" s="25">
        <v>40350</v>
      </c>
      <c r="F435" s="26">
        <f t="shared" ca="1" si="32"/>
        <v>9</v>
      </c>
      <c r="G435" s="16" t="s">
        <v>66</v>
      </c>
      <c r="H435" s="29" t="s">
        <v>67</v>
      </c>
      <c r="I435" s="27" t="s">
        <v>564</v>
      </c>
      <c r="J435" s="29" t="s">
        <v>69</v>
      </c>
      <c r="K435" s="22"/>
      <c r="L435" s="30">
        <v>1</v>
      </c>
      <c r="M435" s="30">
        <v>1</v>
      </c>
      <c r="N435" s="30" t="s">
        <v>49</v>
      </c>
      <c r="O435" s="30">
        <f t="shared" si="33"/>
        <v>2</v>
      </c>
      <c r="P435" s="30" t="s">
        <v>49</v>
      </c>
      <c r="Q435" s="31" t="s">
        <v>49</v>
      </c>
      <c r="R435" s="30">
        <v>0</v>
      </c>
      <c r="S435" s="29" t="s">
        <v>45</v>
      </c>
    </row>
    <row r="436" spans="1:19" ht="23.25" customHeight="1">
      <c r="A436" s="14">
        <v>104</v>
      </c>
      <c r="B436" s="23" t="s">
        <v>1516</v>
      </c>
      <c r="C436" s="23" t="s">
        <v>565</v>
      </c>
      <c r="D436" s="23" t="s">
        <v>566</v>
      </c>
      <c r="E436" s="25">
        <v>40847</v>
      </c>
      <c r="F436" s="26">
        <f t="shared" ca="1" si="32"/>
        <v>8</v>
      </c>
      <c r="G436" s="32" t="s">
        <v>74</v>
      </c>
      <c r="H436" s="23" t="s">
        <v>88</v>
      </c>
      <c r="I436" s="28" t="s">
        <v>386</v>
      </c>
      <c r="J436" s="33" t="s">
        <v>105</v>
      </c>
      <c r="K436" s="26"/>
      <c r="L436" s="30">
        <v>1</v>
      </c>
      <c r="M436" s="30">
        <v>1</v>
      </c>
      <c r="N436" s="30" t="s">
        <v>49</v>
      </c>
      <c r="O436" s="30">
        <f t="shared" si="33"/>
        <v>2</v>
      </c>
      <c r="P436" s="30" t="s">
        <v>49</v>
      </c>
      <c r="Q436" s="31" t="s">
        <v>49</v>
      </c>
      <c r="R436" s="30">
        <v>0</v>
      </c>
      <c r="S436" s="29" t="s">
        <v>45</v>
      </c>
    </row>
    <row r="437" spans="1:19" ht="23.25" customHeight="1">
      <c r="A437" s="14">
        <v>105</v>
      </c>
      <c r="B437" s="22" t="s">
        <v>63</v>
      </c>
      <c r="C437" s="22" t="s">
        <v>773</v>
      </c>
      <c r="D437" s="22" t="s">
        <v>774</v>
      </c>
      <c r="E437" s="25">
        <v>42248</v>
      </c>
      <c r="F437" s="26">
        <f t="shared" ca="1" si="32"/>
        <v>4</v>
      </c>
      <c r="G437" s="16" t="s">
        <v>66</v>
      </c>
      <c r="H437" s="29" t="s">
        <v>67</v>
      </c>
      <c r="I437" s="27" t="s">
        <v>775</v>
      </c>
      <c r="J437" s="29" t="s">
        <v>69</v>
      </c>
      <c r="K437" s="22"/>
      <c r="L437" s="30">
        <v>1</v>
      </c>
      <c r="M437" s="30">
        <v>1</v>
      </c>
      <c r="N437" s="30" t="s">
        <v>48</v>
      </c>
      <c r="O437" s="30">
        <f t="shared" si="33"/>
        <v>2</v>
      </c>
      <c r="P437" s="30" t="s">
        <v>48</v>
      </c>
      <c r="Q437" s="31" t="s">
        <v>48</v>
      </c>
      <c r="R437" s="30">
        <v>0</v>
      </c>
      <c r="S437" s="29" t="s">
        <v>45</v>
      </c>
    </row>
    <row r="438" spans="1:19" ht="23.25" customHeight="1">
      <c r="A438" s="14">
        <v>106</v>
      </c>
      <c r="B438" s="23" t="s">
        <v>71</v>
      </c>
      <c r="C438" s="22" t="s">
        <v>999</v>
      </c>
      <c r="D438" s="22" t="s">
        <v>709</v>
      </c>
      <c r="E438" s="25">
        <v>36041</v>
      </c>
      <c r="F438" s="26">
        <f t="shared" ca="1" si="32"/>
        <v>21</v>
      </c>
      <c r="G438" s="14" t="s">
        <v>74</v>
      </c>
      <c r="H438" s="29" t="s">
        <v>88</v>
      </c>
      <c r="I438" s="28" t="s">
        <v>828</v>
      </c>
      <c r="J438" s="23" t="s">
        <v>85</v>
      </c>
      <c r="K438" s="25"/>
      <c r="L438" s="30">
        <v>0</v>
      </c>
      <c r="M438" s="30">
        <v>0</v>
      </c>
      <c r="N438" s="30" t="s">
        <v>48</v>
      </c>
      <c r="O438" s="30">
        <f t="shared" si="33"/>
        <v>0</v>
      </c>
      <c r="P438" s="30" t="s">
        <v>70</v>
      </c>
      <c r="Q438" s="31" t="s">
        <v>49</v>
      </c>
      <c r="R438" s="30">
        <v>1</v>
      </c>
      <c r="S438" s="29" t="s">
        <v>45</v>
      </c>
    </row>
    <row r="439" spans="1:19" ht="23.25" customHeight="1">
      <c r="A439" s="14">
        <v>107</v>
      </c>
      <c r="B439" s="22" t="s">
        <v>63</v>
      </c>
      <c r="C439" s="22" t="s">
        <v>133</v>
      </c>
      <c r="D439" s="22" t="s">
        <v>134</v>
      </c>
      <c r="E439" s="25">
        <v>39904</v>
      </c>
      <c r="F439" s="26">
        <f t="shared" ca="1" si="32"/>
        <v>10</v>
      </c>
      <c r="G439" s="16" t="s">
        <v>66</v>
      </c>
      <c r="H439" s="29" t="s">
        <v>79</v>
      </c>
      <c r="I439" s="27" t="s">
        <v>92</v>
      </c>
      <c r="J439" s="29" t="s">
        <v>69</v>
      </c>
      <c r="K439" s="22"/>
      <c r="L439" s="30">
        <v>5</v>
      </c>
      <c r="M439" s="30">
        <v>5</v>
      </c>
      <c r="N439" s="30" t="s">
        <v>49</v>
      </c>
      <c r="O439" s="30">
        <f t="shared" si="33"/>
        <v>10</v>
      </c>
      <c r="P439" s="30" t="s">
        <v>49</v>
      </c>
      <c r="Q439" s="31" t="s">
        <v>49</v>
      </c>
      <c r="R439" s="30">
        <v>0</v>
      </c>
      <c r="S439" s="29" t="s">
        <v>45</v>
      </c>
    </row>
    <row r="440" spans="1:19" ht="23.25" customHeight="1">
      <c r="A440" s="14">
        <v>108</v>
      </c>
      <c r="B440" s="23" t="s">
        <v>1516</v>
      </c>
      <c r="C440" s="23" t="s">
        <v>943</v>
      </c>
      <c r="D440" s="23" t="s">
        <v>944</v>
      </c>
      <c r="E440" s="25">
        <v>41065</v>
      </c>
      <c r="F440" s="26">
        <f t="shared" ca="1" si="32"/>
        <v>7</v>
      </c>
      <c r="G440" s="32" t="s">
        <v>74</v>
      </c>
      <c r="H440" s="23" t="s">
        <v>88</v>
      </c>
      <c r="I440" s="28" t="s">
        <v>386</v>
      </c>
      <c r="J440" s="33" t="s">
        <v>105</v>
      </c>
      <c r="K440" s="26"/>
      <c r="L440" s="30">
        <v>1</v>
      </c>
      <c r="M440" s="30">
        <v>1</v>
      </c>
      <c r="N440" s="30" t="s">
        <v>49</v>
      </c>
      <c r="O440" s="30">
        <f t="shared" si="33"/>
        <v>2</v>
      </c>
      <c r="P440" s="30" t="s">
        <v>49</v>
      </c>
      <c r="Q440" s="31" t="s">
        <v>49</v>
      </c>
      <c r="R440" s="30">
        <v>1</v>
      </c>
      <c r="S440" s="29" t="s">
        <v>45</v>
      </c>
    </row>
    <row r="441" spans="1:19" ht="23.25" customHeight="1">
      <c r="A441" s="14">
        <v>109</v>
      </c>
      <c r="B441" s="22" t="s">
        <v>1516</v>
      </c>
      <c r="C441" s="22" t="s">
        <v>1117</v>
      </c>
      <c r="D441" s="22" t="s">
        <v>1118</v>
      </c>
      <c r="E441" s="25">
        <v>41244</v>
      </c>
      <c r="F441" s="26">
        <f t="shared" ca="1" si="32"/>
        <v>7</v>
      </c>
      <c r="G441" s="16" t="s">
        <v>74</v>
      </c>
      <c r="H441" s="29" t="s">
        <v>88</v>
      </c>
      <c r="I441" s="27" t="s">
        <v>68</v>
      </c>
      <c r="J441" s="29" t="s">
        <v>69</v>
      </c>
      <c r="K441" s="22" t="s">
        <v>171</v>
      </c>
      <c r="L441" s="30">
        <v>1</v>
      </c>
      <c r="M441" s="30">
        <v>1</v>
      </c>
      <c r="N441" s="30" t="s">
        <v>49</v>
      </c>
      <c r="O441" s="30">
        <f t="shared" si="33"/>
        <v>2</v>
      </c>
      <c r="P441" s="30" t="s">
        <v>49</v>
      </c>
      <c r="Q441" s="31" t="s">
        <v>49</v>
      </c>
      <c r="R441" s="30">
        <v>0</v>
      </c>
      <c r="S441" s="29" t="s">
        <v>45</v>
      </c>
    </row>
    <row r="442" spans="1:19" ht="23.25" customHeight="1">
      <c r="A442" s="14">
        <v>110</v>
      </c>
      <c r="B442" s="22" t="s">
        <v>71</v>
      </c>
      <c r="C442" s="22" t="s">
        <v>252</v>
      </c>
      <c r="D442" s="22" t="s">
        <v>253</v>
      </c>
      <c r="E442" s="25">
        <v>41311</v>
      </c>
      <c r="F442" s="26">
        <f t="shared" ca="1" si="32"/>
        <v>6</v>
      </c>
      <c r="G442" s="16" t="s">
        <v>74</v>
      </c>
      <c r="H442" s="29" t="s">
        <v>254</v>
      </c>
      <c r="I442" s="27" t="s">
        <v>255</v>
      </c>
      <c r="J442" s="29" t="s">
        <v>69</v>
      </c>
      <c r="K442" s="22"/>
      <c r="L442" s="30">
        <v>3</v>
      </c>
      <c r="M442" s="30">
        <v>3</v>
      </c>
      <c r="N442" s="30" t="s">
        <v>48</v>
      </c>
      <c r="O442" s="30">
        <f t="shared" si="33"/>
        <v>6</v>
      </c>
      <c r="P442" s="30" t="s">
        <v>49</v>
      </c>
      <c r="Q442" s="31" t="s">
        <v>48</v>
      </c>
      <c r="R442" s="30">
        <v>0</v>
      </c>
      <c r="S442" s="29" t="s">
        <v>45</v>
      </c>
    </row>
    <row r="443" spans="1:19" ht="23.25" customHeight="1">
      <c r="A443" s="14">
        <v>111</v>
      </c>
      <c r="B443" s="23" t="s">
        <v>71</v>
      </c>
      <c r="C443" s="23" t="s">
        <v>1121</v>
      </c>
      <c r="D443" s="23" t="s">
        <v>1122</v>
      </c>
      <c r="E443" s="25">
        <v>41085</v>
      </c>
      <c r="F443" s="26">
        <f t="shared" ca="1" si="32"/>
        <v>7</v>
      </c>
      <c r="G443" s="32" t="s">
        <v>74</v>
      </c>
      <c r="H443" s="23" t="s">
        <v>88</v>
      </c>
      <c r="I443" s="28" t="s">
        <v>89</v>
      </c>
      <c r="J443" s="33" t="s">
        <v>105</v>
      </c>
      <c r="K443" s="26"/>
      <c r="L443" s="30">
        <v>0</v>
      </c>
      <c r="M443" s="30">
        <v>0</v>
      </c>
      <c r="N443" s="30" t="s">
        <v>48</v>
      </c>
      <c r="O443" s="30">
        <f t="shared" si="33"/>
        <v>0</v>
      </c>
      <c r="P443" s="30" t="s">
        <v>70</v>
      </c>
      <c r="Q443" s="31" t="s">
        <v>49</v>
      </c>
      <c r="R443" s="30">
        <v>1</v>
      </c>
      <c r="S443" s="29" t="s">
        <v>45</v>
      </c>
    </row>
    <row r="444" spans="1:19" ht="23.25" customHeight="1">
      <c r="A444" s="14">
        <v>112</v>
      </c>
      <c r="B444" s="22" t="s">
        <v>71</v>
      </c>
      <c r="C444" s="22" t="s">
        <v>1101</v>
      </c>
      <c r="D444" s="22" t="s">
        <v>1102</v>
      </c>
      <c r="E444" s="25">
        <v>41281</v>
      </c>
      <c r="F444" s="26">
        <f t="shared" ca="1" si="32"/>
        <v>6</v>
      </c>
      <c r="G444" s="16" t="s">
        <v>74</v>
      </c>
      <c r="H444" s="29" t="s">
        <v>88</v>
      </c>
      <c r="I444" s="27" t="s">
        <v>1103</v>
      </c>
      <c r="J444" s="29" t="s">
        <v>69</v>
      </c>
      <c r="K444" s="22" t="s">
        <v>171</v>
      </c>
      <c r="L444" s="30">
        <v>0</v>
      </c>
      <c r="M444" s="30">
        <v>0</v>
      </c>
      <c r="N444" s="30" t="s">
        <v>48</v>
      </c>
      <c r="O444" s="30">
        <f t="shared" si="33"/>
        <v>0</v>
      </c>
      <c r="P444" s="30" t="s">
        <v>70</v>
      </c>
      <c r="Q444" s="31" t="s">
        <v>70</v>
      </c>
      <c r="R444" s="35"/>
      <c r="S444" s="29" t="s">
        <v>45</v>
      </c>
    </row>
    <row r="445" spans="1:19" ht="23.25" customHeight="1">
      <c r="A445" s="14">
        <v>113</v>
      </c>
      <c r="B445" s="22" t="s">
        <v>101</v>
      </c>
      <c r="C445" s="22" t="s">
        <v>858</v>
      </c>
      <c r="D445" s="22" t="s">
        <v>859</v>
      </c>
      <c r="E445" s="25">
        <v>41244</v>
      </c>
      <c r="F445" s="26">
        <f t="shared" ca="1" si="32"/>
        <v>7</v>
      </c>
      <c r="G445" s="16" t="s">
        <v>74</v>
      </c>
      <c r="H445" s="23" t="s">
        <v>88</v>
      </c>
      <c r="I445" s="27" t="s">
        <v>92</v>
      </c>
      <c r="J445" s="29" t="s">
        <v>69</v>
      </c>
      <c r="K445" s="22"/>
      <c r="L445" s="30">
        <v>2</v>
      </c>
      <c r="M445" s="30">
        <v>2</v>
      </c>
      <c r="N445" s="30" t="s">
        <v>49</v>
      </c>
      <c r="O445" s="30">
        <f t="shared" si="33"/>
        <v>4</v>
      </c>
      <c r="P445" s="30" t="s">
        <v>49</v>
      </c>
      <c r="Q445" s="31" t="s">
        <v>49</v>
      </c>
      <c r="R445" s="30">
        <v>1</v>
      </c>
      <c r="S445" s="29" t="s">
        <v>45</v>
      </c>
    </row>
    <row r="446" spans="1:19" ht="23.25" customHeight="1">
      <c r="A446" s="14">
        <v>114</v>
      </c>
      <c r="B446" s="22" t="s">
        <v>71</v>
      </c>
      <c r="C446" s="22" t="s">
        <v>384</v>
      </c>
      <c r="D446" s="22" t="s">
        <v>385</v>
      </c>
      <c r="E446" s="25">
        <v>41281</v>
      </c>
      <c r="F446" s="26">
        <f t="shared" ca="1" si="32"/>
        <v>6</v>
      </c>
      <c r="G446" s="16" t="s">
        <v>74</v>
      </c>
      <c r="H446" s="23" t="s">
        <v>88</v>
      </c>
      <c r="I446" s="27" t="s">
        <v>386</v>
      </c>
      <c r="J446" s="29" t="s">
        <v>69</v>
      </c>
      <c r="K446" s="22" t="s">
        <v>171</v>
      </c>
      <c r="L446" s="30">
        <v>2</v>
      </c>
      <c r="M446" s="30">
        <v>2</v>
      </c>
      <c r="N446" s="30" t="s">
        <v>48</v>
      </c>
      <c r="O446" s="30">
        <f t="shared" si="33"/>
        <v>4</v>
      </c>
      <c r="P446" s="30" t="s">
        <v>49</v>
      </c>
      <c r="Q446" s="31" t="s">
        <v>48</v>
      </c>
      <c r="R446" s="30">
        <v>0</v>
      </c>
      <c r="S446" s="29" t="s">
        <v>45</v>
      </c>
    </row>
    <row r="447" spans="1:19" ht="23.25" customHeight="1">
      <c r="A447" s="14">
        <v>115</v>
      </c>
      <c r="B447" s="22" t="s">
        <v>71</v>
      </c>
      <c r="C447" s="22" t="s">
        <v>865</v>
      </c>
      <c r="D447" s="22" t="s">
        <v>866</v>
      </c>
      <c r="E447" s="25">
        <v>41244</v>
      </c>
      <c r="F447" s="26">
        <f t="shared" ca="1" si="32"/>
        <v>7</v>
      </c>
      <c r="G447" s="16" t="s">
        <v>74</v>
      </c>
      <c r="H447" s="29" t="s">
        <v>88</v>
      </c>
      <c r="I447" s="27" t="s">
        <v>92</v>
      </c>
      <c r="J447" s="29" t="s">
        <v>69</v>
      </c>
      <c r="K447" s="22" t="s">
        <v>171</v>
      </c>
      <c r="L447" s="30">
        <v>2</v>
      </c>
      <c r="M447" s="30">
        <v>2</v>
      </c>
      <c r="N447" s="30" t="s">
        <v>49</v>
      </c>
      <c r="O447" s="30">
        <f t="shared" si="33"/>
        <v>4</v>
      </c>
      <c r="P447" s="30" t="s">
        <v>49</v>
      </c>
      <c r="Q447" s="31" t="s">
        <v>49</v>
      </c>
      <c r="R447" s="30">
        <v>1</v>
      </c>
      <c r="S447" s="29" t="s">
        <v>45</v>
      </c>
    </row>
    <row r="448" spans="1:19" ht="23.25" customHeight="1">
      <c r="A448" s="14">
        <v>116</v>
      </c>
      <c r="B448" s="23" t="s">
        <v>1516</v>
      </c>
      <c r="C448" s="23" t="s">
        <v>620</v>
      </c>
      <c r="D448" s="23" t="s">
        <v>1123</v>
      </c>
      <c r="E448" s="25">
        <v>41052</v>
      </c>
      <c r="F448" s="26">
        <f t="shared" ca="1" si="32"/>
        <v>7</v>
      </c>
      <c r="G448" s="32" t="s">
        <v>74</v>
      </c>
      <c r="H448" s="23" t="s">
        <v>88</v>
      </c>
      <c r="I448" s="28" t="s">
        <v>170</v>
      </c>
      <c r="J448" s="33" t="s">
        <v>105</v>
      </c>
      <c r="K448" s="26"/>
      <c r="L448" s="30">
        <v>0</v>
      </c>
      <c r="M448" s="30">
        <v>1</v>
      </c>
      <c r="N448" s="30" t="s">
        <v>49</v>
      </c>
      <c r="O448" s="30">
        <f t="shared" si="33"/>
        <v>1</v>
      </c>
      <c r="P448" s="30" t="s">
        <v>70</v>
      </c>
      <c r="Q448" s="31" t="s">
        <v>49</v>
      </c>
      <c r="R448" s="30">
        <v>1</v>
      </c>
      <c r="S448" s="29" t="s">
        <v>45</v>
      </c>
    </row>
    <row r="449" spans="1:19" ht="23.25" customHeight="1">
      <c r="A449" s="14">
        <v>117</v>
      </c>
      <c r="B449" s="23" t="s">
        <v>116</v>
      </c>
      <c r="C449" s="22" t="s">
        <v>1015</v>
      </c>
      <c r="D449" s="22" t="s">
        <v>1016</v>
      </c>
      <c r="E449" s="25">
        <v>33406</v>
      </c>
      <c r="F449" s="26">
        <f t="shared" ca="1" si="32"/>
        <v>28</v>
      </c>
      <c r="G449" s="14" t="s">
        <v>74</v>
      </c>
      <c r="H449" s="29" t="s">
        <v>1017</v>
      </c>
      <c r="I449" s="28" t="s">
        <v>89</v>
      </c>
      <c r="J449" s="23" t="s">
        <v>85</v>
      </c>
      <c r="K449" s="25"/>
      <c r="L449" s="30">
        <v>0</v>
      </c>
      <c r="M449" s="30">
        <v>0</v>
      </c>
      <c r="N449" s="30" t="s">
        <v>48</v>
      </c>
      <c r="O449" s="30">
        <f t="shared" si="33"/>
        <v>0</v>
      </c>
      <c r="P449" s="30" t="s">
        <v>70</v>
      </c>
      <c r="Q449" s="31" t="s">
        <v>70</v>
      </c>
      <c r="R449" s="30"/>
      <c r="S449" s="29" t="s">
        <v>45</v>
      </c>
    </row>
    <row r="450" spans="1:19" ht="23.25" customHeight="1">
      <c r="A450" s="14">
        <v>118</v>
      </c>
      <c r="B450" s="22" t="s">
        <v>1516</v>
      </c>
      <c r="C450" s="22" t="s">
        <v>262</v>
      </c>
      <c r="D450" s="22" t="s">
        <v>263</v>
      </c>
      <c r="E450" s="25">
        <v>40483</v>
      </c>
      <c r="F450" s="26">
        <f t="shared" ca="1" si="32"/>
        <v>9</v>
      </c>
      <c r="G450" s="16" t="s">
        <v>74</v>
      </c>
      <c r="H450" s="29" t="s">
        <v>88</v>
      </c>
      <c r="I450" s="27" t="s">
        <v>92</v>
      </c>
      <c r="J450" s="29" t="s">
        <v>69</v>
      </c>
      <c r="K450" s="22"/>
      <c r="L450" s="30">
        <v>1</v>
      </c>
      <c r="M450" s="30">
        <v>2</v>
      </c>
      <c r="N450" s="30" t="s">
        <v>49</v>
      </c>
      <c r="O450" s="30">
        <f t="shared" si="33"/>
        <v>3</v>
      </c>
      <c r="P450" s="30" t="s">
        <v>49</v>
      </c>
      <c r="Q450" s="31" t="s">
        <v>49</v>
      </c>
      <c r="R450" s="30">
        <v>2</v>
      </c>
      <c r="S450" s="29" t="s">
        <v>45</v>
      </c>
    </row>
    <row r="451" spans="1:19" ht="23.25" customHeight="1">
      <c r="A451" s="14">
        <v>119</v>
      </c>
      <c r="B451" s="22" t="s">
        <v>71</v>
      </c>
      <c r="C451" s="22" t="s">
        <v>571</v>
      </c>
      <c r="D451" s="22" t="s">
        <v>572</v>
      </c>
      <c r="E451" s="25">
        <v>40829</v>
      </c>
      <c r="F451" s="26">
        <f t="shared" ca="1" si="32"/>
        <v>8</v>
      </c>
      <c r="G451" s="16" t="s">
        <v>74</v>
      </c>
      <c r="H451" s="29" t="s">
        <v>88</v>
      </c>
      <c r="I451" s="27" t="s">
        <v>356</v>
      </c>
      <c r="J451" s="29" t="s">
        <v>69</v>
      </c>
      <c r="K451" s="22"/>
      <c r="L451" s="30">
        <v>1</v>
      </c>
      <c r="M451" s="30">
        <v>1</v>
      </c>
      <c r="N451" s="30" t="s">
        <v>49</v>
      </c>
      <c r="O451" s="30">
        <f t="shared" si="33"/>
        <v>2</v>
      </c>
      <c r="P451" s="30" t="s">
        <v>49</v>
      </c>
      <c r="Q451" s="31" t="s">
        <v>49</v>
      </c>
      <c r="R451" s="30">
        <v>0</v>
      </c>
      <c r="S451" s="29" t="s">
        <v>45</v>
      </c>
    </row>
    <row r="452" spans="1:19" ht="23.25" customHeight="1">
      <c r="A452" s="14">
        <v>120</v>
      </c>
      <c r="B452" s="22" t="s">
        <v>71</v>
      </c>
      <c r="C452" s="22" t="s">
        <v>642</v>
      </c>
      <c r="D452" s="22" t="s">
        <v>945</v>
      </c>
      <c r="E452" s="25">
        <v>41244</v>
      </c>
      <c r="F452" s="26">
        <f t="shared" ca="1" si="32"/>
        <v>7</v>
      </c>
      <c r="G452" s="16" t="s">
        <v>74</v>
      </c>
      <c r="H452" s="29" t="s">
        <v>88</v>
      </c>
      <c r="I452" s="27" t="s">
        <v>89</v>
      </c>
      <c r="J452" s="29" t="s">
        <v>69</v>
      </c>
      <c r="K452" s="22"/>
      <c r="L452" s="30">
        <v>2</v>
      </c>
      <c r="M452" s="30">
        <v>2</v>
      </c>
      <c r="N452" s="30" t="s">
        <v>49</v>
      </c>
      <c r="O452" s="30">
        <f t="shared" si="33"/>
        <v>4</v>
      </c>
      <c r="P452" s="30" t="s">
        <v>49</v>
      </c>
      <c r="Q452" s="31" t="s">
        <v>49</v>
      </c>
      <c r="R452" s="30">
        <v>0</v>
      </c>
      <c r="S452" s="29" t="s">
        <v>45</v>
      </c>
    </row>
    <row r="453" spans="1:19" ht="23.25" customHeight="1">
      <c r="A453" s="14">
        <v>121</v>
      </c>
      <c r="B453" s="23" t="s">
        <v>71</v>
      </c>
      <c r="C453" s="22" t="s">
        <v>1001</v>
      </c>
      <c r="D453" s="22" t="s">
        <v>1024</v>
      </c>
      <c r="E453" s="25">
        <v>30144</v>
      </c>
      <c r="F453" s="26">
        <f t="shared" ca="1" si="32"/>
        <v>37</v>
      </c>
      <c r="G453" s="14" t="s">
        <v>74</v>
      </c>
      <c r="H453" s="29" t="s">
        <v>88</v>
      </c>
      <c r="I453" s="28" t="s">
        <v>170</v>
      </c>
      <c r="J453" s="23" t="s">
        <v>85</v>
      </c>
      <c r="K453" s="25"/>
      <c r="L453" s="30">
        <v>0</v>
      </c>
      <c r="M453" s="30">
        <v>0</v>
      </c>
      <c r="N453" s="30" t="s">
        <v>48</v>
      </c>
      <c r="O453" s="30">
        <f t="shared" si="33"/>
        <v>0</v>
      </c>
      <c r="P453" s="30" t="s">
        <v>70</v>
      </c>
      <c r="Q453" s="31" t="s">
        <v>70</v>
      </c>
      <c r="R453" s="30"/>
      <c r="S453" s="29" t="s">
        <v>45</v>
      </c>
    </row>
    <row r="454" spans="1:19" ht="23.25" customHeight="1">
      <c r="A454" s="14">
        <v>122</v>
      </c>
      <c r="B454" s="22" t="s">
        <v>63</v>
      </c>
      <c r="C454" s="22" t="s">
        <v>1025</v>
      </c>
      <c r="D454" s="22" t="s">
        <v>1026</v>
      </c>
      <c r="E454" s="25">
        <v>34561</v>
      </c>
      <c r="F454" s="26">
        <f t="shared" ca="1" si="32"/>
        <v>25</v>
      </c>
      <c r="G454" s="14" t="s">
        <v>66</v>
      </c>
      <c r="H454" s="29" t="s">
        <v>67</v>
      </c>
      <c r="I454" s="28" t="s">
        <v>89</v>
      </c>
      <c r="J454" s="23" t="s">
        <v>85</v>
      </c>
      <c r="K454" s="25"/>
      <c r="L454" s="30">
        <v>3</v>
      </c>
      <c r="M454" s="30">
        <v>3</v>
      </c>
      <c r="N454" s="30" t="s">
        <v>50</v>
      </c>
      <c r="O454" s="30">
        <f t="shared" si="33"/>
        <v>6</v>
      </c>
      <c r="P454" s="30" t="s">
        <v>50</v>
      </c>
      <c r="Q454" s="31" t="s">
        <v>50</v>
      </c>
      <c r="R454" s="30">
        <v>1</v>
      </c>
      <c r="S454" s="29" t="s">
        <v>45</v>
      </c>
    </row>
    <row r="455" spans="1:19" ht="23.25" customHeight="1">
      <c r="A455" s="14">
        <v>123</v>
      </c>
      <c r="B455" s="23" t="s">
        <v>71</v>
      </c>
      <c r="C455" s="22" t="s">
        <v>1027</v>
      </c>
      <c r="D455" s="22" t="s">
        <v>1028</v>
      </c>
      <c r="E455" s="25">
        <v>32682</v>
      </c>
      <c r="F455" s="26">
        <f t="shared" ca="1" si="32"/>
        <v>30</v>
      </c>
      <c r="G455" s="14" t="s">
        <v>74</v>
      </c>
      <c r="H455" s="29" t="s">
        <v>88</v>
      </c>
      <c r="I455" s="28" t="s">
        <v>167</v>
      </c>
      <c r="J455" s="23" t="s">
        <v>85</v>
      </c>
      <c r="K455" s="25"/>
      <c r="L455" s="30">
        <v>1</v>
      </c>
      <c r="M455" s="30">
        <v>1</v>
      </c>
      <c r="N455" s="30" t="s">
        <v>49</v>
      </c>
      <c r="O455" s="30">
        <f t="shared" si="33"/>
        <v>2</v>
      </c>
      <c r="P455" s="30" t="s">
        <v>49</v>
      </c>
      <c r="Q455" s="31" t="s">
        <v>50</v>
      </c>
      <c r="R455" s="30">
        <v>2</v>
      </c>
      <c r="S455" s="29" t="s">
        <v>45</v>
      </c>
    </row>
    <row r="456" spans="1:19" ht="23.25" customHeight="1">
      <c r="A456" s="14">
        <v>124</v>
      </c>
      <c r="B456" s="23" t="s">
        <v>1516</v>
      </c>
      <c r="C456" s="23" t="s">
        <v>1124</v>
      </c>
      <c r="D456" s="23" t="s">
        <v>1125</v>
      </c>
      <c r="E456" s="25">
        <v>41183</v>
      </c>
      <c r="F456" s="26">
        <f t="shared" ca="1" si="32"/>
        <v>7</v>
      </c>
      <c r="G456" s="32" t="s">
        <v>74</v>
      </c>
      <c r="H456" s="23" t="s">
        <v>641</v>
      </c>
      <c r="I456" s="28" t="s">
        <v>743</v>
      </c>
      <c r="J456" s="33" t="s">
        <v>105</v>
      </c>
      <c r="K456" s="26"/>
      <c r="L456" s="30">
        <v>1</v>
      </c>
      <c r="M456" s="30">
        <v>2</v>
      </c>
      <c r="N456" s="30" t="s">
        <v>49</v>
      </c>
      <c r="O456" s="30">
        <f t="shared" si="33"/>
        <v>3</v>
      </c>
      <c r="P456" s="30" t="s">
        <v>49</v>
      </c>
      <c r="Q456" s="31" t="s">
        <v>49</v>
      </c>
      <c r="R456" s="30">
        <v>0</v>
      </c>
      <c r="S456" s="29" t="s">
        <v>45</v>
      </c>
    </row>
    <row r="457" spans="1:19" ht="23.25" customHeight="1">
      <c r="A457" s="14">
        <v>125</v>
      </c>
      <c r="B457" s="22" t="s">
        <v>63</v>
      </c>
      <c r="C457" s="22" t="s">
        <v>1104</v>
      </c>
      <c r="D457" s="22" t="s">
        <v>1105</v>
      </c>
      <c r="E457" s="25">
        <v>42590</v>
      </c>
      <c r="F457" s="26">
        <f t="shared" ca="1" si="32"/>
        <v>3</v>
      </c>
      <c r="G457" s="16" t="s">
        <v>66</v>
      </c>
      <c r="H457" s="23" t="s">
        <v>1106</v>
      </c>
      <c r="I457" s="27" t="s">
        <v>356</v>
      </c>
      <c r="J457" s="29" t="s">
        <v>69</v>
      </c>
      <c r="K457" s="22"/>
      <c r="L457" s="30">
        <v>0</v>
      </c>
      <c r="M457" s="30">
        <v>1</v>
      </c>
      <c r="N457" s="30" t="s">
        <v>48</v>
      </c>
      <c r="O457" s="30">
        <f t="shared" si="33"/>
        <v>1</v>
      </c>
      <c r="P457" s="30" t="s">
        <v>70</v>
      </c>
      <c r="Q457" s="31" t="s">
        <v>70</v>
      </c>
      <c r="R457" s="30"/>
      <c r="S457" s="29" t="s">
        <v>45</v>
      </c>
    </row>
    <row r="458" spans="1:19" ht="23.25" customHeight="1">
      <c r="A458" s="14">
        <v>126</v>
      </c>
      <c r="B458" s="22" t="s">
        <v>101</v>
      </c>
      <c r="C458" s="22" t="s">
        <v>410</v>
      </c>
      <c r="D458" s="22" t="s">
        <v>411</v>
      </c>
      <c r="E458" s="25">
        <v>40746</v>
      </c>
      <c r="F458" s="26">
        <f t="shared" ca="1" si="32"/>
        <v>8</v>
      </c>
      <c r="G458" s="16" t="s">
        <v>74</v>
      </c>
      <c r="H458" s="29" t="s">
        <v>88</v>
      </c>
      <c r="I458" s="27" t="s">
        <v>167</v>
      </c>
      <c r="J458" s="29" t="s">
        <v>69</v>
      </c>
      <c r="K458" s="22"/>
      <c r="L458" s="30">
        <v>1</v>
      </c>
      <c r="M458" s="30">
        <v>1</v>
      </c>
      <c r="N458" s="30" t="s">
        <v>49</v>
      </c>
      <c r="O458" s="30">
        <f t="shared" si="33"/>
        <v>2</v>
      </c>
      <c r="P458" s="30" t="s">
        <v>49</v>
      </c>
      <c r="Q458" s="31" t="s">
        <v>49</v>
      </c>
      <c r="R458" s="30">
        <v>1</v>
      </c>
      <c r="S458" s="29" t="s">
        <v>45</v>
      </c>
    </row>
    <row r="459" spans="1:19" ht="23.25" customHeight="1">
      <c r="A459" s="14">
        <v>127</v>
      </c>
      <c r="B459" s="23" t="s">
        <v>116</v>
      </c>
      <c r="C459" s="22" t="s">
        <v>1037</v>
      </c>
      <c r="D459" s="22" t="s">
        <v>1038</v>
      </c>
      <c r="E459" s="25">
        <v>34596</v>
      </c>
      <c r="F459" s="26">
        <f t="shared" ca="1" si="32"/>
        <v>25</v>
      </c>
      <c r="G459" s="14" t="s">
        <v>74</v>
      </c>
      <c r="H459" s="29" t="s">
        <v>88</v>
      </c>
      <c r="I459" s="28" t="s">
        <v>181</v>
      </c>
      <c r="J459" s="23" t="s">
        <v>85</v>
      </c>
      <c r="K459" s="25"/>
      <c r="L459" s="30">
        <v>2</v>
      </c>
      <c r="M459" s="30">
        <v>3</v>
      </c>
      <c r="N459" s="30" t="s">
        <v>50</v>
      </c>
      <c r="O459" s="30">
        <f t="shared" si="33"/>
        <v>5</v>
      </c>
      <c r="P459" s="30" t="s">
        <v>49</v>
      </c>
      <c r="Q459" s="31" t="s">
        <v>49</v>
      </c>
      <c r="R459" s="30">
        <v>0</v>
      </c>
      <c r="S459" s="29" t="s">
        <v>45</v>
      </c>
    </row>
    <row r="460" spans="1:19" ht="23.25" customHeight="1">
      <c r="A460" s="14">
        <v>128</v>
      </c>
      <c r="B460" s="23" t="s">
        <v>116</v>
      </c>
      <c r="C460" s="22" t="s">
        <v>1039</v>
      </c>
      <c r="D460" s="22" t="s">
        <v>118</v>
      </c>
      <c r="E460" s="25">
        <v>34241</v>
      </c>
      <c r="F460" s="26">
        <f t="shared" ca="1" si="32"/>
        <v>26</v>
      </c>
      <c r="G460" s="14" t="s">
        <v>74</v>
      </c>
      <c r="H460" s="29" t="s">
        <v>88</v>
      </c>
      <c r="I460" s="28" t="s">
        <v>242</v>
      </c>
      <c r="J460" s="23" t="s">
        <v>85</v>
      </c>
      <c r="K460" s="25"/>
      <c r="L460" s="30">
        <v>0</v>
      </c>
      <c r="M460" s="30">
        <v>0</v>
      </c>
      <c r="N460" s="30" t="s">
        <v>48</v>
      </c>
      <c r="O460" s="30">
        <f t="shared" si="33"/>
        <v>0</v>
      </c>
      <c r="P460" s="30" t="s">
        <v>70</v>
      </c>
      <c r="Q460" s="31" t="s">
        <v>70</v>
      </c>
      <c r="R460" s="30"/>
      <c r="S460" s="29" t="s">
        <v>45</v>
      </c>
    </row>
    <row r="461" spans="1:19" ht="23.25" customHeight="1">
      <c r="A461" s="14">
        <v>129</v>
      </c>
      <c r="B461" s="22" t="s">
        <v>1516</v>
      </c>
      <c r="C461" s="22" t="s">
        <v>1130</v>
      </c>
      <c r="D461" s="22" t="s">
        <v>1131</v>
      </c>
      <c r="E461" s="25">
        <v>41244</v>
      </c>
      <c r="F461" s="26">
        <f t="shared" ref="F461:F485" ca="1" si="34">(YEAR(NOW())-YEAR(E461))</f>
        <v>7</v>
      </c>
      <c r="G461" s="16" t="s">
        <v>74</v>
      </c>
      <c r="H461" s="29" t="s">
        <v>88</v>
      </c>
      <c r="I461" s="27" t="s">
        <v>356</v>
      </c>
      <c r="J461" s="29" t="s">
        <v>69</v>
      </c>
      <c r="K461" s="22"/>
      <c r="L461" s="30">
        <v>1</v>
      </c>
      <c r="M461" s="30">
        <v>1</v>
      </c>
      <c r="N461" s="30" t="s">
        <v>49</v>
      </c>
      <c r="O461" s="30">
        <f t="shared" ref="O461:O485" si="35">SUM(K461:N461)</f>
        <v>2</v>
      </c>
      <c r="P461" s="30" t="s">
        <v>49</v>
      </c>
      <c r="Q461" s="31" t="s">
        <v>49</v>
      </c>
      <c r="R461" s="30">
        <v>0</v>
      </c>
      <c r="S461" s="29" t="s">
        <v>45</v>
      </c>
    </row>
    <row r="462" spans="1:19" ht="23.25" customHeight="1">
      <c r="A462" s="14">
        <v>130</v>
      </c>
      <c r="B462" s="22" t="s">
        <v>63</v>
      </c>
      <c r="C462" s="22" t="s">
        <v>264</v>
      </c>
      <c r="D462" s="22" t="s">
        <v>265</v>
      </c>
      <c r="E462" s="25">
        <v>39155</v>
      </c>
      <c r="F462" s="26">
        <f t="shared" ca="1" si="34"/>
        <v>12</v>
      </c>
      <c r="G462" s="16" t="s">
        <v>66</v>
      </c>
      <c r="H462" s="29" t="s">
        <v>67</v>
      </c>
      <c r="I462" s="27" t="s">
        <v>181</v>
      </c>
      <c r="J462" s="29" t="s">
        <v>69</v>
      </c>
      <c r="K462" s="22"/>
      <c r="L462" s="30">
        <v>2</v>
      </c>
      <c r="M462" s="30">
        <v>2</v>
      </c>
      <c r="N462" s="30" t="s">
        <v>49</v>
      </c>
      <c r="O462" s="30">
        <f t="shared" si="35"/>
        <v>4</v>
      </c>
      <c r="P462" s="30" t="s">
        <v>49</v>
      </c>
      <c r="Q462" s="31" t="s">
        <v>49</v>
      </c>
      <c r="R462" s="30">
        <v>1</v>
      </c>
      <c r="S462" s="29" t="s">
        <v>45</v>
      </c>
    </row>
    <row r="463" spans="1:19" ht="23.25" customHeight="1">
      <c r="A463" s="14">
        <v>131</v>
      </c>
      <c r="B463" s="23" t="s">
        <v>93</v>
      </c>
      <c r="C463" s="22" t="s">
        <v>1046</v>
      </c>
      <c r="D463" s="22" t="s">
        <v>1047</v>
      </c>
      <c r="E463" s="25">
        <v>35079</v>
      </c>
      <c r="F463" s="26">
        <f t="shared" ca="1" si="34"/>
        <v>23</v>
      </c>
      <c r="G463" s="14" t="s">
        <v>66</v>
      </c>
      <c r="H463" s="29" t="s">
        <v>213</v>
      </c>
      <c r="I463" s="28" t="s">
        <v>181</v>
      </c>
      <c r="J463" s="23" t="s">
        <v>85</v>
      </c>
      <c r="K463" s="25"/>
      <c r="L463" s="30">
        <v>8</v>
      </c>
      <c r="M463" s="30">
        <v>8</v>
      </c>
      <c r="N463" s="30" t="s">
        <v>50</v>
      </c>
      <c r="O463" s="30">
        <f t="shared" si="35"/>
        <v>16</v>
      </c>
      <c r="P463" s="30" t="s">
        <v>50</v>
      </c>
      <c r="Q463" s="31" t="s">
        <v>50</v>
      </c>
      <c r="R463" s="30">
        <v>1</v>
      </c>
      <c r="S463" s="29" t="s">
        <v>45</v>
      </c>
    </row>
    <row r="464" spans="1:19" ht="23.25" customHeight="1">
      <c r="A464" s="14">
        <v>132</v>
      </c>
      <c r="B464" s="23" t="s">
        <v>71</v>
      </c>
      <c r="C464" s="23" t="s">
        <v>780</v>
      </c>
      <c r="D464" s="23" t="s">
        <v>781</v>
      </c>
      <c r="E464" s="25">
        <v>41883</v>
      </c>
      <c r="F464" s="26">
        <f t="shared" ca="1" si="34"/>
        <v>5</v>
      </c>
      <c r="G464" s="32" t="s">
        <v>74</v>
      </c>
      <c r="H464" s="23" t="s">
        <v>88</v>
      </c>
      <c r="I464" s="28" t="s">
        <v>68</v>
      </c>
      <c r="J464" s="33" t="s">
        <v>105</v>
      </c>
      <c r="K464" s="26"/>
      <c r="L464" s="30">
        <v>0</v>
      </c>
      <c r="M464" s="30">
        <v>2</v>
      </c>
      <c r="N464" s="30" t="s">
        <v>48</v>
      </c>
      <c r="O464" s="30">
        <f t="shared" si="35"/>
        <v>2</v>
      </c>
      <c r="P464" s="30" t="s">
        <v>70</v>
      </c>
      <c r="Q464" s="31" t="s">
        <v>48</v>
      </c>
      <c r="R464" s="30">
        <v>1</v>
      </c>
      <c r="S464" s="29" t="s">
        <v>45</v>
      </c>
    </row>
    <row r="465" spans="1:19" ht="23.25" customHeight="1">
      <c r="A465" s="14">
        <v>133</v>
      </c>
      <c r="B465" s="23" t="s">
        <v>93</v>
      </c>
      <c r="C465" s="22" t="s">
        <v>1050</v>
      </c>
      <c r="D465" s="22" t="s">
        <v>1051</v>
      </c>
      <c r="E465" s="25">
        <v>31180</v>
      </c>
      <c r="F465" s="26">
        <f t="shared" ca="1" si="34"/>
        <v>34</v>
      </c>
      <c r="G465" s="14" t="s">
        <v>66</v>
      </c>
      <c r="H465" s="29" t="s">
        <v>67</v>
      </c>
      <c r="I465" s="28" t="s">
        <v>356</v>
      </c>
      <c r="J465" s="23" t="s">
        <v>85</v>
      </c>
      <c r="K465" s="25"/>
      <c r="L465" s="30">
        <v>3</v>
      </c>
      <c r="M465" s="30">
        <v>3</v>
      </c>
      <c r="N465" s="30" t="s">
        <v>50</v>
      </c>
      <c r="O465" s="30">
        <f t="shared" si="35"/>
        <v>6</v>
      </c>
      <c r="P465" s="30" t="s">
        <v>50</v>
      </c>
      <c r="Q465" s="31" t="s">
        <v>50</v>
      </c>
      <c r="R465" s="30">
        <v>0</v>
      </c>
      <c r="S465" s="29" t="s">
        <v>45</v>
      </c>
    </row>
    <row r="466" spans="1:19" ht="23.25" customHeight="1">
      <c r="A466" s="14">
        <v>134</v>
      </c>
      <c r="B466" s="22" t="s">
        <v>1516</v>
      </c>
      <c r="C466" s="22" t="s">
        <v>952</v>
      </c>
      <c r="D466" s="22" t="s">
        <v>953</v>
      </c>
      <c r="E466" s="25">
        <v>41244</v>
      </c>
      <c r="F466" s="26">
        <f t="shared" ca="1" si="34"/>
        <v>7</v>
      </c>
      <c r="G466" s="16" t="s">
        <v>74</v>
      </c>
      <c r="H466" s="23" t="s">
        <v>88</v>
      </c>
      <c r="I466" s="27" t="s">
        <v>242</v>
      </c>
      <c r="J466" s="29" t="s">
        <v>69</v>
      </c>
      <c r="K466" s="22" t="s">
        <v>171</v>
      </c>
      <c r="L466" s="30">
        <v>2</v>
      </c>
      <c r="M466" s="30">
        <v>2</v>
      </c>
      <c r="N466" s="30" t="s">
        <v>49</v>
      </c>
      <c r="O466" s="30">
        <f t="shared" si="35"/>
        <v>4</v>
      </c>
      <c r="P466" s="30" t="s">
        <v>49</v>
      </c>
      <c r="Q466" s="31" t="s">
        <v>49</v>
      </c>
      <c r="R466" s="30">
        <v>0</v>
      </c>
      <c r="S466" s="29" t="s">
        <v>45</v>
      </c>
    </row>
    <row r="467" spans="1:19" ht="23.25" customHeight="1">
      <c r="A467" s="14">
        <v>135</v>
      </c>
      <c r="B467" s="23" t="s">
        <v>116</v>
      </c>
      <c r="C467" s="22" t="s">
        <v>1054</v>
      </c>
      <c r="D467" s="22" t="s">
        <v>1055</v>
      </c>
      <c r="E467" s="25">
        <v>31553</v>
      </c>
      <c r="F467" s="26">
        <f t="shared" ca="1" si="34"/>
        <v>33</v>
      </c>
      <c r="G467" s="14" t="s">
        <v>74</v>
      </c>
      <c r="H467" s="29" t="s">
        <v>119</v>
      </c>
      <c r="I467" s="28" t="s">
        <v>356</v>
      </c>
      <c r="J467" s="23" t="s">
        <v>85</v>
      </c>
      <c r="K467" s="25"/>
      <c r="L467" s="30">
        <v>2</v>
      </c>
      <c r="M467" s="30">
        <v>2</v>
      </c>
      <c r="N467" s="30" t="s">
        <v>49</v>
      </c>
      <c r="O467" s="30">
        <f t="shared" si="35"/>
        <v>4</v>
      </c>
      <c r="P467" s="30" t="s">
        <v>49</v>
      </c>
      <c r="Q467" s="31" t="s">
        <v>49</v>
      </c>
      <c r="R467" s="30">
        <v>0</v>
      </c>
      <c r="S467" s="29" t="s">
        <v>45</v>
      </c>
    </row>
    <row r="468" spans="1:19" ht="23.25" customHeight="1">
      <c r="A468" s="14">
        <v>136</v>
      </c>
      <c r="B468" s="33" t="s">
        <v>1516</v>
      </c>
      <c r="C468" s="22" t="s">
        <v>782</v>
      </c>
      <c r="D468" s="22" t="s">
        <v>783</v>
      </c>
      <c r="E468" s="25">
        <v>42464</v>
      </c>
      <c r="F468" s="26">
        <f t="shared" ca="1" si="34"/>
        <v>3</v>
      </c>
      <c r="G468" s="16" t="s">
        <v>74</v>
      </c>
      <c r="H468" s="23" t="s">
        <v>641</v>
      </c>
      <c r="I468" s="27" t="s">
        <v>405</v>
      </c>
      <c r="J468" s="29" t="s">
        <v>69</v>
      </c>
      <c r="K468" s="22"/>
      <c r="L468" s="30">
        <v>1</v>
      </c>
      <c r="M468" s="30">
        <v>2</v>
      </c>
      <c r="N468" s="30" t="s">
        <v>48</v>
      </c>
      <c r="O468" s="30">
        <f t="shared" si="35"/>
        <v>3</v>
      </c>
      <c r="P468" s="30" t="s">
        <v>48</v>
      </c>
      <c r="Q468" s="31" t="s">
        <v>48</v>
      </c>
      <c r="R468" s="30">
        <v>0</v>
      </c>
      <c r="S468" s="29" t="s">
        <v>45</v>
      </c>
    </row>
    <row r="469" spans="1:19" ht="23.25" customHeight="1">
      <c r="A469" s="14">
        <v>137</v>
      </c>
      <c r="B469" s="23" t="s">
        <v>116</v>
      </c>
      <c r="C469" s="22" t="s">
        <v>446</v>
      </c>
      <c r="D469" s="22" t="s">
        <v>1058</v>
      </c>
      <c r="E469" s="25">
        <v>30698</v>
      </c>
      <c r="F469" s="26">
        <f t="shared" ca="1" si="34"/>
        <v>35</v>
      </c>
      <c r="G469" s="14" t="s">
        <v>74</v>
      </c>
      <c r="H469" s="29" t="s">
        <v>1059</v>
      </c>
      <c r="I469" s="28" t="s">
        <v>176</v>
      </c>
      <c r="J469" s="23" t="s">
        <v>85</v>
      </c>
      <c r="K469" s="25"/>
      <c r="L469" s="30">
        <v>11</v>
      </c>
      <c r="M469" s="30">
        <v>11</v>
      </c>
      <c r="N469" s="30" t="s">
        <v>50</v>
      </c>
      <c r="O469" s="30">
        <f t="shared" si="35"/>
        <v>22</v>
      </c>
      <c r="P469" s="30" t="s">
        <v>50</v>
      </c>
      <c r="Q469" s="31" t="s">
        <v>50</v>
      </c>
      <c r="R469" s="30">
        <v>1</v>
      </c>
      <c r="S469" s="29" t="s">
        <v>45</v>
      </c>
    </row>
    <row r="470" spans="1:19" ht="23.25" customHeight="1">
      <c r="A470" s="14">
        <v>138</v>
      </c>
      <c r="B470" s="23" t="s">
        <v>116</v>
      </c>
      <c r="C470" s="22" t="s">
        <v>306</v>
      </c>
      <c r="D470" s="22" t="s">
        <v>1060</v>
      </c>
      <c r="E470" s="25">
        <v>32104</v>
      </c>
      <c r="F470" s="26">
        <f t="shared" ca="1" si="34"/>
        <v>32</v>
      </c>
      <c r="G470" s="14" t="s">
        <v>74</v>
      </c>
      <c r="H470" s="29" t="s">
        <v>88</v>
      </c>
      <c r="I470" s="28" t="s">
        <v>167</v>
      </c>
      <c r="J470" s="23" t="s">
        <v>85</v>
      </c>
      <c r="K470" s="25"/>
      <c r="L470" s="30">
        <v>0</v>
      </c>
      <c r="M470" s="30">
        <v>0</v>
      </c>
      <c r="N470" s="30" t="s">
        <v>48</v>
      </c>
      <c r="O470" s="30">
        <f t="shared" si="35"/>
        <v>0</v>
      </c>
      <c r="P470" s="30" t="s">
        <v>70</v>
      </c>
      <c r="Q470" s="31" t="s">
        <v>49</v>
      </c>
      <c r="R470" s="30">
        <v>1</v>
      </c>
      <c r="S470" s="29" t="s">
        <v>45</v>
      </c>
    </row>
    <row r="471" spans="1:19" ht="23.25" customHeight="1">
      <c r="A471" s="14">
        <v>139</v>
      </c>
      <c r="B471" s="22" t="s">
        <v>1516</v>
      </c>
      <c r="C471" s="22" t="s">
        <v>573</v>
      </c>
      <c r="D471" s="22" t="s">
        <v>574</v>
      </c>
      <c r="E471" s="25">
        <v>40785</v>
      </c>
      <c r="F471" s="26">
        <f t="shared" ca="1" si="34"/>
        <v>8</v>
      </c>
      <c r="G471" s="16" t="s">
        <v>74</v>
      </c>
      <c r="H471" s="29" t="s">
        <v>88</v>
      </c>
      <c r="I471" s="27" t="s">
        <v>89</v>
      </c>
      <c r="J471" s="29" t="s">
        <v>69</v>
      </c>
      <c r="K471" s="22" t="s">
        <v>171</v>
      </c>
      <c r="L471" s="30">
        <v>1</v>
      </c>
      <c r="M471" s="30">
        <v>1</v>
      </c>
      <c r="N471" s="30" t="s">
        <v>49</v>
      </c>
      <c r="O471" s="30">
        <f t="shared" si="35"/>
        <v>2</v>
      </c>
      <c r="P471" s="30" t="s">
        <v>49</v>
      </c>
      <c r="Q471" s="31" t="s">
        <v>49</v>
      </c>
      <c r="R471" s="30">
        <v>0</v>
      </c>
      <c r="S471" s="29" t="s">
        <v>45</v>
      </c>
    </row>
    <row r="472" spans="1:19" ht="23.25" customHeight="1">
      <c r="A472" s="14">
        <v>140</v>
      </c>
      <c r="B472" s="22" t="s">
        <v>63</v>
      </c>
      <c r="C472" s="22" t="s">
        <v>745</v>
      </c>
      <c r="D472" s="22" t="s">
        <v>227</v>
      </c>
      <c r="E472" s="25">
        <v>40841</v>
      </c>
      <c r="F472" s="26">
        <f t="shared" ca="1" si="34"/>
        <v>8</v>
      </c>
      <c r="G472" s="16" t="s">
        <v>66</v>
      </c>
      <c r="H472" s="29" t="s">
        <v>67</v>
      </c>
      <c r="I472" s="27" t="s">
        <v>564</v>
      </c>
      <c r="J472" s="29" t="s">
        <v>69</v>
      </c>
      <c r="K472" s="22"/>
      <c r="L472" s="30">
        <v>0</v>
      </c>
      <c r="M472" s="30">
        <v>0</v>
      </c>
      <c r="N472" s="30" t="s">
        <v>48</v>
      </c>
      <c r="O472" s="30">
        <f t="shared" si="35"/>
        <v>0</v>
      </c>
      <c r="P472" s="30" t="s">
        <v>70</v>
      </c>
      <c r="Q472" s="31" t="s">
        <v>70</v>
      </c>
      <c r="R472" s="30"/>
      <c r="S472" s="29" t="s">
        <v>45</v>
      </c>
    </row>
    <row r="473" spans="1:19" ht="23.25" customHeight="1">
      <c r="A473" s="14">
        <v>141</v>
      </c>
      <c r="B473" s="22" t="s">
        <v>63</v>
      </c>
      <c r="C473" s="22" t="s">
        <v>1132</v>
      </c>
      <c r="D473" s="22" t="s">
        <v>1133</v>
      </c>
      <c r="E473" s="25">
        <v>41130</v>
      </c>
      <c r="F473" s="26">
        <f t="shared" ca="1" si="34"/>
        <v>7</v>
      </c>
      <c r="G473" s="16" t="s">
        <v>66</v>
      </c>
      <c r="H473" s="29" t="s">
        <v>67</v>
      </c>
      <c r="I473" s="27" t="s">
        <v>564</v>
      </c>
      <c r="J473" s="29" t="s">
        <v>69</v>
      </c>
      <c r="K473" s="22"/>
      <c r="L473" s="35">
        <v>1</v>
      </c>
      <c r="M473" s="35">
        <v>1</v>
      </c>
      <c r="N473" s="30" t="s">
        <v>49</v>
      </c>
      <c r="O473" s="30">
        <f t="shared" si="35"/>
        <v>2</v>
      </c>
      <c r="P473" s="30" t="s">
        <v>49</v>
      </c>
      <c r="Q473" s="31" t="s">
        <v>49</v>
      </c>
      <c r="R473" s="35"/>
      <c r="S473" s="29" t="s">
        <v>45</v>
      </c>
    </row>
    <row r="474" spans="1:19" ht="23.25" customHeight="1">
      <c r="A474" s="14">
        <v>142</v>
      </c>
      <c r="B474" s="22" t="s">
        <v>71</v>
      </c>
      <c r="C474" s="22" t="s">
        <v>746</v>
      </c>
      <c r="D474" s="22" t="s">
        <v>407</v>
      </c>
      <c r="E474" s="25">
        <v>39722</v>
      </c>
      <c r="F474" s="26">
        <f t="shared" ca="1" si="34"/>
        <v>11</v>
      </c>
      <c r="G474" s="16" t="s">
        <v>74</v>
      </c>
      <c r="H474" s="29" t="s">
        <v>88</v>
      </c>
      <c r="I474" s="27" t="s">
        <v>356</v>
      </c>
      <c r="J474" s="29" t="s">
        <v>69</v>
      </c>
      <c r="K474" s="22"/>
      <c r="L474" s="30">
        <v>0</v>
      </c>
      <c r="M474" s="30">
        <v>1</v>
      </c>
      <c r="N474" s="30" t="s">
        <v>49</v>
      </c>
      <c r="O474" s="30">
        <f t="shared" si="35"/>
        <v>1</v>
      </c>
      <c r="P474" s="30" t="s">
        <v>70</v>
      </c>
      <c r="Q474" s="31" t="s">
        <v>70</v>
      </c>
      <c r="R474" s="35"/>
      <c r="S474" s="29" t="s">
        <v>45</v>
      </c>
    </row>
    <row r="475" spans="1:19" ht="23.25" customHeight="1">
      <c r="A475" s="14">
        <v>143</v>
      </c>
      <c r="B475" s="23" t="s">
        <v>1516</v>
      </c>
      <c r="C475" s="23" t="s">
        <v>1107</v>
      </c>
      <c r="D475" s="23" t="s">
        <v>1108</v>
      </c>
      <c r="E475" s="25">
        <v>42248</v>
      </c>
      <c r="F475" s="26">
        <f t="shared" ca="1" si="34"/>
        <v>4</v>
      </c>
      <c r="G475" s="32" t="s">
        <v>74</v>
      </c>
      <c r="H475" s="23" t="s">
        <v>88</v>
      </c>
      <c r="I475" s="28" t="s">
        <v>45</v>
      </c>
      <c r="J475" s="33" t="s">
        <v>105</v>
      </c>
      <c r="K475" s="26"/>
      <c r="L475" s="30">
        <v>0</v>
      </c>
      <c r="M475" s="30">
        <v>0</v>
      </c>
      <c r="N475" s="30" t="s">
        <v>48</v>
      </c>
      <c r="O475" s="30">
        <f t="shared" si="35"/>
        <v>0</v>
      </c>
      <c r="P475" s="30" t="s">
        <v>70</v>
      </c>
      <c r="Q475" s="31" t="s">
        <v>70</v>
      </c>
      <c r="R475" s="30"/>
      <c r="S475" s="29" t="s">
        <v>45</v>
      </c>
    </row>
    <row r="476" spans="1:19" ht="23.25" customHeight="1">
      <c r="A476" s="14">
        <v>144</v>
      </c>
      <c r="B476" s="22" t="s">
        <v>1516</v>
      </c>
      <c r="C476" s="22" t="s">
        <v>266</v>
      </c>
      <c r="D476" s="22" t="s">
        <v>267</v>
      </c>
      <c r="E476" s="25">
        <v>40513</v>
      </c>
      <c r="F476" s="26">
        <f t="shared" ca="1" si="34"/>
        <v>9</v>
      </c>
      <c r="G476" s="16" t="s">
        <v>74</v>
      </c>
      <c r="H476" s="29" t="s">
        <v>88</v>
      </c>
      <c r="I476" s="27" t="s">
        <v>181</v>
      </c>
      <c r="J476" s="29" t="s">
        <v>69</v>
      </c>
      <c r="K476" s="22"/>
      <c r="L476" s="30">
        <v>3</v>
      </c>
      <c r="M476" s="30">
        <v>3</v>
      </c>
      <c r="N476" s="30" t="s">
        <v>49</v>
      </c>
      <c r="O476" s="30">
        <f t="shared" si="35"/>
        <v>6</v>
      </c>
      <c r="P476" s="30" t="s">
        <v>49</v>
      </c>
      <c r="Q476" s="31" t="s">
        <v>49</v>
      </c>
      <c r="R476" s="30">
        <v>0</v>
      </c>
      <c r="S476" s="29" t="s">
        <v>45</v>
      </c>
    </row>
    <row r="477" spans="1:19" ht="23.25" customHeight="1">
      <c r="A477" s="14">
        <v>145</v>
      </c>
      <c r="B477" s="23" t="s">
        <v>71</v>
      </c>
      <c r="C477" s="22" t="s">
        <v>1072</v>
      </c>
      <c r="D477" s="22" t="s">
        <v>277</v>
      </c>
      <c r="E477" s="25">
        <v>35647</v>
      </c>
      <c r="F477" s="26">
        <f t="shared" ca="1" si="34"/>
        <v>22</v>
      </c>
      <c r="G477" s="14" t="s">
        <v>74</v>
      </c>
      <c r="H477" s="29" t="s">
        <v>88</v>
      </c>
      <c r="I477" s="28" t="s">
        <v>242</v>
      </c>
      <c r="J477" s="23" t="s">
        <v>85</v>
      </c>
      <c r="K477" s="25"/>
      <c r="L477" s="30">
        <v>1</v>
      </c>
      <c r="M477" s="30">
        <v>1</v>
      </c>
      <c r="N477" s="30" t="s">
        <v>49</v>
      </c>
      <c r="O477" s="30">
        <f t="shared" si="35"/>
        <v>2</v>
      </c>
      <c r="P477" s="30" t="s">
        <v>49</v>
      </c>
      <c r="Q477" s="31" t="s">
        <v>49</v>
      </c>
      <c r="R477" s="30">
        <v>0</v>
      </c>
      <c r="S477" s="29" t="s">
        <v>45</v>
      </c>
    </row>
    <row r="478" spans="1:19" s="90" customFormat="1" ht="23.25" customHeight="1">
      <c r="A478" s="14">
        <v>146</v>
      </c>
      <c r="B478" s="22" t="s">
        <v>1516</v>
      </c>
      <c r="C478" s="22" t="s">
        <v>796</v>
      </c>
      <c r="D478" s="22" t="s">
        <v>797</v>
      </c>
      <c r="E478" s="25">
        <v>41730</v>
      </c>
      <c r="F478" s="26">
        <f t="shared" ca="1" si="34"/>
        <v>5</v>
      </c>
      <c r="G478" s="16" t="s">
        <v>74</v>
      </c>
      <c r="H478" s="29" t="s">
        <v>88</v>
      </c>
      <c r="I478" s="27" t="s">
        <v>356</v>
      </c>
      <c r="J478" s="29" t="s">
        <v>69</v>
      </c>
      <c r="K478" s="22"/>
      <c r="L478" s="30">
        <v>1</v>
      </c>
      <c r="M478" s="30">
        <v>2</v>
      </c>
      <c r="N478" s="30" t="s">
        <v>48</v>
      </c>
      <c r="O478" s="30">
        <f t="shared" si="35"/>
        <v>3</v>
      </c>
      <c r="P478" s="30" t="s">
        <v>48</v>
      </c>
      <c r="Q478" s="31" t="s">
        <v>48</v>
      </c>
      <c r="R478" s="30">
        <v>0</v>
      </c>
      <c r="S478" s="29" t="s">
        <v>45</v>
      </c>
    </row>
    <row r="479" spans="1:19" ht="23.25" customHeight="1">
      <c r="A479" s="14">
        <v>147</v>
      </c>
      <c r="B479" s="23" t="s">
        <v>71</v>
      </c>
      <c r="C479" s="22" t="s">
        <v>1075</v>
      </c>
      <c r="D479" s="22" t="s">
        <v>1076</v>
      </c>
      <c r="E479" s="25">
        <v>35814</v>
      </c>
      <c r="F479" s="26">
        <f t="shared" ca="1" si="34"/>
        <v>21</v>
      </c>
      <c r="G479" s="14" t="s">
        <v>74</v>
      </c>
      <c r="H479" s="29" t="s">
        <v>1017</v>
      </c>
      <c r="I479" s="28" t="s">
        <v>405</v>
      </c>
      <c r="J479" s="23" t="s">
        <v>85</v>
      </c>
      <c r="K479" s="25"/>
      <c r="L479" s="30">
        <v>6</v>
      </c>
      <c r="M479" s="30">
        <v>8</v>
      </c>
      <c r="N479" s="30" t="s">
        <v>50</v>
      </c>
      <c r="O479" s="30">
        <f t="shared" si="35"/>
        <v>14</v>
      </c>
      <c r="P479" s="30" t="s">
        <v>50</v>
      </c>
      <c r="Q479" s="31" t="s">
        <v>50</v>
      </c>
      <c r="R479" s="30">
        <v>1</v>
      </c>
      <c r="S479" s="29" t="s">
        <v>45</v>
      </c>
    </row>
    <row r="480" spans="1:19" ht="23.25" customHeight="1">
      <c r="A480" s="14">
        <v>148</v>
      </c>
      <c r="B480" s="22" t="s">
        <v>71</v>
      </c>
      <c r="C480" s="22" t="s">
        <v>747</v>
      </c>
      <c r="D480" s="22" t="s">
        <v>748</v>
      </c>
      <c r="E480" s="25">
        <v>41244</v>
      </c>
      <c r="F480" s="26">
        <f t="shared" ca="1" si="34"/>
        <v>7</v>
      </c>
      <c r="G480" s="16" t="s">
        <v>74</v>
      </c>
      <c r="H480" s="29" t="s">
        <v>88</v>
      </c>
      <c r="I480" s="27" t="s">
        <v>564</v>
      </c>
      <c r="J480" s="29" t="s">
        <v>69</v>
      </c>
      <c r="K480" s="22" t="s">
        <v>171</v>
      </c>
      <c r="L480" s="30">
        <v>0</v>
      </c>
      <c r="M480" s="30">
        <v>0</v>
      </c>
      <c r="N480" s="30" t="s">
        <v>48</v>
      </c>
      <c r="O480" s="30">
        <f t="shared" si="35"/>
        <v>0</v>
      </c>
      <c r="P480" s="30" t="s">
        <v>70</v>
      </c>
      <c r="Q480" s="31" t="s">
        <v>70</v>
      </c>
      <c r="R480" s="35"/>
      <c r="S480" s="29" t="s">
        <v>45</v>
      </c>
    </row>
    <row r="481" spans="1:19" ht="23.25" customHeight="1">
      <c r="A481" s="14">
        <v>149</v>
      </c>
      <c r="B481" s="22" t="s">
        <v>63</v>
      </c>
      <c r="C481" s="22" t="s">
        <v>1079</v>
      </c>
      <c r="D481" s="22" t="s">
        <v>1080</v>
      </c>
      <c r="E481" s="25">
        <v>37518</v>
      </c>
      <c r="F481" s="26">
        <f t="shared" ca="1" si="34"/>
        <v>17</v>
      </c>
      <c r="G481" s="14" t="s">
        <v>66</v>
      </c>
      <c r="H481" s="29" t="s">
        <v>79</v>
      </c>
      <c r="I481" s="28" t="s">
        <v>170</v>
      </c>
      <c r="J481" s="23" t="s">
        <v>85</v>
      </c>
      <c r="K481" s="25"/>
      <c r="L481" s="30">
        <v>1</v>
      </c>
      <c r="M481" s="30">
        <v>2</v>
      </c>
      <c r="N481" s="30" t="s">
        <v>49</v>
      </c>
      <c r="O481" s="30">
        <f t="shared" si="35"/>
        <v>3</v>
      </c>
      <c r="P481" s="30" t="s">
        <v>49</v>
      </c>
      <c r="Q481" s="31" t="s">
        <v>49</v>
      </c>
      <c r="R481" s="30">
        <v>0</v>
      </c>
      <c r="S481" s="29" t="s">
        <v>45</v>
      </c>
    </row>
    <row r="482" spans="1:19" ht="23.25" customHeight="1">
      <c r="A482" s="14">
        <v>150</v>
      </c>
      <c r="B482" s="22" t="s">
        <v>63</v>
      </c>
      <c r="C482" s="22" t="s">
        <v>581</v>
      </c>
      <c r="D482" s="22" t="s">
        <v>582</v>
      </c>
      <c r="E482" s="25">
        <v>40819</v>
      </c>
      <c r="F482" s="26">
        <f t="shared" ca="1" si="34"/>
        <v>8</v>
      </c>
      <c r="G482" s="16" t="s">
        <v>66</v>
      </c>
      <c r="H482" s="29" t="s">
        <v>67</v>
      </c>
      <c r="I482" s="27" t="s">
        <v>564</v>
      </c>
      <c r="J482" s="29" t="s">
        <v>69</v>
      </c>
      <c r="K482" s="22"/>
      <c r="L482" s="30">
        <v>1</v>
      </c>
      <c r="M482" s="30">
        <v>1</v>
      </c>
      <c r="N482" s="30" t="s">
        <v>49</v>
      </c>
      <c r="O482" s="30">
        <f t="shared" si="35"/>
        <v>2</v>
      </c>
      <c r="P482" s="30" t="s">
        <v>49</v>
      </c>
      <c r="Q482" s="31" t="s">
        <v>49</v>
      </c>
      <c r="R482" s="30"/>
      <c r="S482" s="29" t="s">
        <v>45</v>
      </c>
    </row>
    <row r="483" spans="1:19" ht="23.25" customHeight="1">
      <c r="A483" s="14">
        <v>151</v>
      </c>
      <c r="B483" s="22" t="s">
        <v>63</v>
      </c>
      <c r="C483" s="22" t="s">
        <v>268</v>
      </c>
      <c r="D483" s="22" t="s">
        <v>269</v>
      </c>
      <c r="E483" s="25">
        <v>39155</v>
      </c>
      <c r="F483" s="26">
        <f t="shared" ca="1" si="34"/>
        <v>12</v>
      </c>
      <c r="G483" s="16" t="s">
        <v>66</v>
      </c>
      <c r="H483" s="29" t="s">
        <v>67</v>
      </c>
      <c r="I483" s="27" t="s">
        <v>181</v>
      </c>
      <c r="J483" s="29" t="s">
        <v>69</v>
      </c>
      <c r="K483" s="22"/>
      <c r="L483" s="30">
        <v>3</v>
      </c>
      <c r="M483" s="30">
        <v>4</v>
      </c>
      <c r="N483" s="30" t="s">
        <v>50</v>
      </c>
      <c r="O483" s="30">
        <f t="shared" si="35"/>
        <v>7</v>
      </c>
      <c r="P483" s="30" t="s">
        <v>50</v>
      </c>
      <c r="Q483" s="31" t="s">
        <v>49</v>
      </c>
      <c r="R483" s="30">
        <v>0</v>
      </c>
      <c r="S483" s="29" t="s">
        <v>45</v>
      </c>
    </row>
    <row r="484" spans="1:19" ht="23.25" customHeight="1">
      <c r="A484" s="14">
        <v>152</v>
      </c>
      <c r="B484" s="22" t="s">
        <v>1516</v>
      </c>
      <c r="C484" s="22" t="s">
        <v>1134</v>
      </c>
      <c r="D484" s="22" t="s">
        <v>1135</v>
      </c>
      <c r="E484" s="25">
        <v>41244</v>
      </c>
      <c r="F484" s="26">
        <f t="shared" ca="1" si="34"/>
        <v>7</v>
      </c>
      <c r="G484" s="16" t="s">
        <v>74</v>
      </c>
      <c r="H484" s="29" t="s">
        <v>1136</v>
      </c>
      <c r="I484" s="27" t="s">
        <v>68</v>
      </c>
      <c r="J484" s="29" t="s">
        <v>69</v>
      </c>
      <c r="K484" s="22" t="s">
        <v>171</v>
      </c>
      <c r="L484" s="30">
        <v>1</v>
      </c>
      <c r="M484" s="30">
        <v>1</v>
      </c>
      <c r="N484" s="30" t="s">
        <v>49</v>
      </c>
      <c r="O484" s="30">
        <f t="shared" si="35"/>
        <v>2</v>
      </c>
      <c r="P484" s="30" t="s">
        <v>49</v>
      </c>
      <c r="Q484" s="31" t="s">
        <v>49</v>
      </c>
      <c r="R484" s="30">
        <v>0</v>
      </c>
      <c r="S484" s="29" t="s">
        <v>45</v>
      </c>
    </row>
    <row r="485" spans="1:19" ht="23.25" customHeight="1">
      <c r="A485" s="14">
        <v>153</v>
      </c>
      <c r="B485" s="22" t="s">
        <v>71</v>
      </c>
      <c r="C485" s="22" t="s">
        <v>801</v>
      </c>
      <c r="D485" s="22" t="s">
        <v>802</v>
      </c>
      <c r="E485" s="25">
        <v>41281</v>
      </c>
      <c r="F485" s="26">
        <f t="shared" ca="1" si="34"/>
        <v>6</v>
      </c>
      <c r="G485" s="16" t="s">
        <v>74</v>
      </c>
      <c r="H485" s="29" t="s">
        <v>641</v>
      </c>
      <c r="I485" s="27" t="s">
        <v>386</v>
      </c>
      <c r="J485" s="29" t="s">
        <v>69</v>
      </c>
      <c r="K485" s="22" t="s">
        <v>171</v>
      </c>
      <c r="L485" s="30">
        <v>1</v>
      </c>
      <c r="M485" s="30">
        <v>1</v>
      </c>
      <c r="N485" s="30" t="s">
        <v>48</v>
      </c>
      <c r="O485" s="30">
        <f t="shared" si="35"/>
        <v>2</v>
      </c>
      <c r="P485" s="30" t="s">
        <v>49</v>
      </c>
      <c r="Q485" s="31" t="s">
        <v>48</v>
      </c>
      <c r="R485" s="30">
        <v>0</v>
      </c>
      <c r="S485" s="29" t="s">
        <v>45</v>
      </c>
    </row>
    <row r="486" spans="1:19" ht="23.25" customHeight="1">
      <c r="A486" s="18" t="s">
        <v>46</v>
      </c>
      <c r="B486" s="97"/>
      <c r="C486" s="98"/>
      <c r="D486" s="19"/>
      <c r="E486" s="19"/>
      <c r="F486" s="134">
        <v>-1</v>
      </c>
      <c r="G486" s="19"/>
      <c r="H486" s="19"/>
      <c r="I486" s="126"/>
      <c r="J486" s="19"/>
      <c r="K486" s="19"/>
      <c r="L486" s="8"/>
      <c r="M486" s="30"/>
      <c r="N486" s="30"/>
      <c r="O486" s="8"/>
      <c r="P486" s="8"/>
      <c r="Q486" s="20"/>
      <c r="R486" s="8"/>
      <c r="S486" s="99" t="s">
        <v>46</v>
      </c>
    </row>
    <row r="487" spans="1:19" ht="23.25" customHeight="1">
      <c r="A487" s="14">
        <v>1</v>
      </c>
      <c r="B487" s="22" t="s">
        <v>1516</v>
      </c>
      <c r="C487" s="22" t="s">
        <v>767</v>
      </c>
      <c r="D487" s="22" t="s">
        <v>509</v>
      </c>
      <c r="E487" s="25">
        <v>41363</v>
      </c>
      <c r="F487" s="26">
        <f t="shared" ref="F487:F513" ca="1" si="36">(YEAR(NOW())-YEAR(E487))</f>
        <v>6</v>
      </c>
      <c r="G487" s="16" t="s">
        <v>74</v>
      </c>
      <c r="H487" s="23" t="s">
        <v>88</v>
      </c>
      <c r="I487" s="27" t="s">
        <v>125</v>
      </c>
      <c r="J487" s="29" t="s">
        <v>69</v>
      </c>
      <c r="K487" s="22"/>
      <c r="L487" s="35">
        <v>1</v>
      </c>
      <c r="M487" s="35">
        <v>1</v>
      </c>
      <c r="N487" s="30" t="s">
        <v>48</v>
      </c>
      <c r="O487" s="30">
        <f t="shared" ref="O487:O513" si="37">SUM(K487:N487)</f>
        <v>2</v>
      </c>
      <c r="P487" s="30" t="s">
        <v>70</v>
      </c>
      <c r="Q487" s="31" t="s">
        <v>70</v>
      </c>
      <c r="R487" s="35"/>
      <c r="S487" s="33" t="s">
        <v>46</v>
      </c>
    </row>
    <row r="488" spans="1:19" ht="23.25" customHeight="1">
      <c r="A488" s="14">
        <v>2</v>
      </c>
      <c r="B488" s="22" t="s">
        <v>1516</v>
      </c>
      <c r="C488" s="22" t="s">
        <v>387</v>
      </c>
      <c r="D488" s="22" t="s">
        <v>388</v>
      </c>
      <c r="E488" s="25">
        <v>41359</v>
      </c>
      <c r="F488" s="26">
        <f t="shared" ca="1" si="36"/>
        <v>6</v>
      </c>
      <c r="G488" s="16" t="s">
        <v>74</v>
      </c>
      <c r="H488" s="29" t="s">
        <v>75</v>
      </c>
      <c r="I488" s="27" t="s">
        <v>389</v>
      </c>
      <c r="J488" s="29" t="s">
        <v>69</v>
      </c>
      <c r="K488" s="22"/>
      <c r="L488" s="30">
        <v>2</v>
      </c>
      <c r="M488" s="30">
        <v>2</v>
      </c>
      <c r="N488" s="30" t="s">
        <v>48</v>
      </c>
      <c r="O488" s="30">
        <f t="shared" si="37"/>
        <v>4</v>
      </c>
      <c r="P488" s="30" t="s">
        <v>49</v>
      </c>
      <c r="Q488" s="31" t="s">
        <v>48</v>
      </c>
      <c r="R488" s="30">
        <v>0</v>
      </c>
      <c r="S488" s="33" t="s">
        <v>46</v>
      </c>
    </row>
    <row r="489" spans="1:19" ht="23.25" customHeight="1">
      <c r="A489" s="14">
        <v>3</v>
      </c>
      <c r="B489" s="23" t="s">
        <v>1516</v>
      </c>
      <c r="C489" s="23" t="s">
        <v>815</v>
      </c>
      <c r="D489" s="23" t="s">
        <v>816</v>
      </c>
      <c r="E489" s="25">
        <v>42675</v>
      </c>
      <c r="F489" s="26">
        <f t="shared" ca="1" si="36"/>
        <v>3</v>
      </c>
      <c r="G489" s="16" t="s">
        <v>74</v>
      </c>
      <c r="H489" s="23" t="s">
        <v>144</v>
      </c>
      <c r="I489" s="27" t="s">
        <v>125</v>
      </c>
      <c r="J489" s="33" t="s">
        <v>105</v>
      </c>
      <c r="K489" s="26"/>
      <c r="L489" s="35">
        <v>0</v>
      </c>
      <c r="M489" s="35">
        <v>0</v>
      </c>
      <c r="N489" s="30" t="s">
        <v>48</v>
      </c>
      <c r="O489" s="30">
        <f t="shared" si="37"/>
        <v>0</v>
      </c>
      <c r="P489" s="30" t="s">
        <v>70</v>
      </c>
      <c r="Q489" s="31" t="s">
        <v>48</v>
      </c>
      <c r="R489" s="30">
        <v>1</v>
      </c>
      <c r="S489" s="33" t="s">
        <v>46</v>
      </c>
    </row>
    <row r="490" spans="1:19" ht="23.25" customHeight="1">
      <c r="A490" s="14">
        <v>4</v>
      </c>
      <c r="B490" s="22" t="s">
        <v>63</v>
      </c>
      <c r="C490" s="22" t="s">
        <v>1128</v>
      </c>
      <c r="D490" s="22" t="s">
        <v>1129</v>
      </c>
      <c r="E490" s="25">
        <v>42491</v>
      </c>
      <c r="F490" s="26">
        <f t="shared" ca="1" si="36"/>
        <v>3</v>
      </c>
      <c r="G490" s="16" t="s">
        <v>66</v>
      </c>
      <c r="H490" s="29" t="s">
        <v>67</v>
      </c>
      <c r="I490" s="27" t="s">
        <v>389</v>
      </c>
      <c r="J490" s="29" t="s">
        <v>69</v>
      </c>
      <c r="K490" s="22"/>
      <c r="L490" s="35">
        <v>1</v>
      </c>
      <c r="M490" s="35">
        <v>1</v>
      </c>
      <c r="N490" s="30" t="s">
        <v>48</v>
      </c>
      <c r="O490" s="30">
        <f t="shared" si="37"/>
        <v>2</v>
      </c>
      <c r="P490" s="30" t="s">
        <v>48</v>
      </c>
      <c r="Q490" s="31" t="s">
        <v>70</v>
      </c>
      <c r="R490" s="35"/>
      <c r="S490" s="33" t="s">
        <v>46</v>
      </c>
    </row>
    <row r="491" spans="1:19" ht="23.25" customHeight="1">
      <c r="A491" s="14">
        <v>5</v>
      </c>
      <c r="B491" s="33" t="s">
        <v>1516</v>
      </c>
      <c r="C491" s="33" t="s">
        <v>820</v>
      </c>
      <c r="D491" s="33" t="s">
        <v>821</v>
      </c>
      <c r="E491" s="25">
        <v>42254</v>
      </c>
      <c r="F491" s="26">
        <f t="shared" ca="1" si="36"/>
        <v>4</v>
      </c>
      <c r="G491" s="16" t="s">
        <v>74</v>
      </c>
      <c r="H491" s="29" t="s">
        <v>822</v>
      </c>
      <c r="I491" s="27" t="s">
        <v>125</v>
      </c>
      <c r="J491" s="29" t="s">
        <v>69</v>
      </c>
      <c r="K491" s="22"/>
      <c r="L491" s="30">
        <v>1</v>
      </c>
      <c r="M491" s="30">
        <v>1</v>
      </c>
      <c r="N491" s="30" t="s">
        <v>48</v>
      </c>
      <c r="O491" s="30">
        <f t="shared" si="37"/>
        <v>2</v>
      </c>
      <c r="P491" s="30" t="s">
        <v>48</v>
      </c>
      <c r="Q491" s="31" t="s">
        <v>48</v>
      </c>
      <c r="R491" s="30">
        <v>0</v>
      </c>
      <c r="S491" s="33" t="s">
        <v>46</v>
      </c>
    </row>
    <row r="492" spans="1:19" ht="23.25" customHeight="1">
      <c r="A492" s="14">
        <v>6</v>
      </c>
      <c r="B492" s="22" t="s">
        <v>1516</v>
      </c>
      <c r="C492" s="22" t="s">
        <v>823</v>
      </c>
      <c r="D492" s="22" t="s">
        <v>824</v>
      </c>
      <c r="E492" s="25">
        <v>41699</v>
      </c>
      <c r="F492" s="26">
        <f t="shared" ca="1" si="36"/>
        <v>5</v>
      </c>
      <c r="G492" s="16" t="s">
        <v>74</v>
      </c>
      <c r="H492" s="23" t="s">
        <v>825</v>
      </c>
      <c r="I492" s="27" t="s">
        <v>125</v>
      </c>
      <c r="J492" s="29" t="s">
        <v>69</v>
      </c>
      <c r="K492" s="22"/>
      <c r="L492" s="30">
        <v>1</v>
      </c>
      <c r="M492" s="30">
        <v>1</v>
      </c>
      <c r="N492" s="30" t="s">
        <v>48</v>
      </c>
      <c r="O492" s="30">
        <f t="shared" si="37"/>
        <v>2</v>
      </c>
      <c r="P492" s="30" t="s">
        <v>48</v>
      </c>
      <c r="Q492" s="31" t="s">
        <v>48</v>
      </c>
      <c r="R492" s="30">
        <v>1</v>
      </c>
      <c r="S492" s="33" t="s">
        <v>46</v>
      </c>
    </row>
    <row r="493" spans="1:19" ht="23.25" customHeight="1">
      <c r="A493" s="14">
        <v>7</v>
      </c>
      <c r="B493" s="22" t="s">
        <v>1516</v>
      </c>
      <c r="C493" s="22" t="s">
        <v>749</v>
      </c>
      <c r="D493" s="22" t="s">
        <v>750</v>
      </c>
      <c r="E493" s="25">
        <v>40512</v>
      </c>
      <c r="F493" s="26">
        <f t="shared" ca="1" si="36"/>
        <v>9</v>
      </c>
      <c r="G493" s="16" t="s">
        <v>74</v>
      </c>
      <c r="H493" s="29" t="s">
        <v>585</v>
      </c>
      <c r="I493" s="27" t="s">
        <v>389</v>
      </c>
      <c r="J493" s="29" t="s">
        <v>69</v>
      </c>
      <c r="K493" s="22"/>
      <c r="L493" s="35">
        <v>0</v>
      </c>
      <c r="M493" s="35">
        <v>0</v>
      </c>
      <c r="N493" s="30" t="s">
        <v>48</v>
      </c>
      <c r="O493" s="30">
        <f t="shared" si="37"/>
        <v>0</v>
      </c>
      <c r="P493" s="30" t="s">
        <v>70</v>
      </c>
      <c r="Q493" s="31" t="s">
        <v>70</v>
      </c>
      <c r="R493" s="35"/>
      <c r="S493" s="33" t="s">
        <v>46</v>
      </c>
    </row>
    <row r="494" spans="1:19" ht="23.25" customHeight="1">
      <c r="A494" s="14">
        <v>8</v>
      </c>
      <c r="B494" s="22" t="s">
        <v>1516</v>
      </c>
      <c r="C494" s="22" t="s">
        <v>808</v>
      </c>
      <c r="D494" s="22" t="s">
        <v>963</v>
      </c>
      <c r="E494" s="25">
        <v>41197</v>
      </c>
      <c r="F494" s="26">
        <f t="shared" ca="1" si="36"/>
        <v>7</v>
      </c>
      <c r="G494" s="16" t="s">
        <v>74</v>
      </c>
      <c r="H494" s="29" t="s">
        <v>585</v>
      </c>
      <c r="I494" s="27" t="s">
        <v>586</v>
      </c>
      <c r="J494" s="29" t="s">
        <v>69</v>
      </c>
      <c r="K494" s="22"/>
      <c r="L494" s="30">
        <v>1</v>
      </c>
      <c r="M494" s="30">
        <v>2</v>
      </c>
      <c r="N494" s="30" t="s">
        <v>49</v>
      </c>
      <c r="O494" s="30">
        <f t="shared" si="37"/>
        <v>3</v>
      </c>
      <c r="P494" s="30" t="s">
        <v>49</v>
      </c>
      <c r="Q494" s="31" t="s">
        <v>49</v>
      </c>
      <c r="R494" s="30">
        <v>1</v>
      </c>
      <c r="S494" s="33" t="s">
        <v>46</v>
      </c>
    </row>
    <row r="495" spans="1:19" ht="23.25" customHeight="1">
      <c r="A495" s="14">
        <v>9</v>
      </c>
      <c r="B495" s="22" t="s">
        <v>63</v>
      </c>
      <c r="C495" s="22" t="s">
        <v>123</v>
      </c>
      <c r="D495" s="22" t="s">
        <v>124</v>
      </c>
      <c r="E495" s="25">
        <v>41362</v>
      </c>
      <c r="F495" s="26">
        <f t="shared" ca="1" si="36"/>
        <v>6</v>
      </c>
      <c r="G495" s="16" t="s">
        <v>66</v>
      </c>
      <c r="H495" s="23" t="s">
        <v>67</v>
      </c>
      <c r="I495" s="27" t="s">
        <v>125</v>
      </c>
      <c r="J495" s="29" t="s">
        <v>69</v>
      </c>
      <c r="K495" s="22"/>
      <c r="L495" s="30">
        <v>5</v>
      </c>
      <c r="M495" s="30">
        <v>6</v>
      </c>
      <c r="N495" s="30" t="s">
        <v>48</v>
      </c>
      <c r="O495" s="30">
        <f t="shared" si="37"/>
        <v>11</v>
      </c>
      <c r="P495" s="30" t="s">
        <v>49</v>
      </c>
      <c r="Q495" s="31" t="s">
        <v>48</v>
      </c>
      <c r="R495" s="30">
        <v>1</v>
      </c>
      <c r="S495" s="33" t="s">
        <v>46</v>
      </c>
    </row>
    <row r="496" spans="1:19" ht="23.25" customHeight="1">
      <c r="A496" s="14">
        <v>10</v>
      </c>
      <c r="B496" s="22" t="s">
        <v>71</v>
      </c>
      <c r="C496" s="22" t="s">
        <v>1529</v>
      </c>
      <c r="D496" s="22" t="s">
        <v>1530</v>
      </c>
      <c r="E496" s="25">
        <v>43146</v>
      </c>
      <c r="F496" s="26">
        <f t="shared" ca="1" si="36"/>
        <v>1</v>
      </c>
      <c r="G496" s="16"/>
      <c r="H496" s="23"/>
      <c r="I496" s="27"/>
      <c r="J496" s="29"/>
      <c r="K496" s="22"/>
      <c r="L496" s="30"/>
      <c r="M496" s="30">
        <v>0</v>
      </c>
      <c r="N496" s="30" t="s">
        <v>48</v>
      </c>
      <c r="O496" s="30">
        <f t="shared" si="37"/>
        <v>0</v>
      </c>
      <c r="P496" s="30" t="s">
        <v>70</v>
      </c>
      <c r="Q496" s="31" t="s">
        <v>48</v>
      </c>
      <c r="R496" s="30">
        <v>1</v>
      </c>
      <c r="S496" s="33" t="s">
        <v>46</v>
      </c>
    </row>
    <row r="497" spans="1:19" ht="23.25" customHeight="1">
      <c r="A497" s="14">
        <v>11</v>
      </c>
      <c r="B497" s="23" t="s">
        <v>1516</v>
      </c>
      <c r="C497" s="22" t="s">
        <v>1113</v>
      </c>
      <c r="D497" s="22" t="s">
        <v>445</v>
      </c>
      <c r="E497" s="25">
        <v>38139</v>
      </c>
      <c r="F497" s="26">
        <f t="shared" ca="1" si="36"/>
        <v>15</v>
      </c>
      <c r="G497" s="14" t="s">
        <v>74</v>
      </c>
      <c r="H497" s="29" t="s">
        <v>1114</v>
      </c>
      <c r="I497" s="28" t="s">
        <v>389</v>
      </c>
      <c r="J497" s="23" t="s">
        <v>85</v>
      </c>
      <c r="K497" s="25" t="s">
        <v>171</v>
      </c>
      <c r="L497" s="35">
        <v>0</v>
      </c>
      <c r="M497" s="35">
        <v>0</v>
      </c>
      <c r="N497" s="30" t="s">
        <v>48</v>
      </c>
      <c r="O497" s="30">
        <f t="shared" si="37"/>
        <v>0</v>
      </c>
      <c r="P497" s="30" t="s">
        <v>70</v>
      </c>
      <c r="Q497" s="31" t="s">
        <v>70</v>
      </c>
      <c r="R497" s="30"/>
      <c r="S497" s="33" t="s">
        <v>46</v>
      </c>
    </row>
    <row r="498" spans="1:19" ht="23.25" customHeight="1">
      <c r="A498" s="14">
        <v>12</v>
      </c>
      <c r="B498" s="22" t="s">
        <v>71</v>
      </c>
      <c r="C498" s="22" t="s">
        <v>412</v>
      </c>
      <c r="D498" s="22" t="s">
        <v>413</v>
      </c>
      <c r="E498" s="25">
        <v>39155</v>
      </c>
      <c r="F498" s="26">
        <f t="shared" ca="1" si="36"/>
        <v>12</v>
      </c>
      <c r="G498" s="16" t="s">
        <v>74</v>
      </c>
      <c r="H498" s="29" t="s">
        <v>88</v>
      </c>
      <c r="I498" s="27" t="s">
        <v>389</v>
      </c>
      <c r="J498" s="29" t="s">
        <v>69</v>
      </c>
      <c r="K498" s="22"/>
      <c r="L498" s="30">
        <v>2</v>
      </c>
      <c r="M498" s="30">
        <v>3</v>
      </c>
      <c r="N498" s="30" t="s">
        <v>50</v>
      </c>
      <c r="O498" s="30">
        <f t="shared" si="37"/>
        <v>5</v>
      </c>
      <c r="P498" s="30" t="s">
        <v>49</v>
      </c>
      <c r="Q498" s="31" t="s">
        <v>49</v>
      </c>
      <c r="R498" s="30">
        <v>0</v>
      </c>
      <c r="S498" s="33" t="s">
        <v>46</v>
      </c>
    </row>
    <row r="499" spans="1:19" ht="23.25" customHeight="1">
      <c r="A499" s="14">
        <v>13</v>
      </c>
      <c r="B499" s="22" t="s">
        <v>63</v>
      </c>
      <c r="C499" s="22" t="s">
        <v>755</v>
      </c>
      <c r="D499" s="22" t="s">
        <v>756</v>
      </c>
      <c r="E499" s="25">
        <v>40298</v>
      </c>
      <c r="F499" s="26">
        <f t="shared" ca="1" si="36"/>
        <v>9</v>
      </c>
      <c r="G499" s="16" t="s">
        <v>66</v>
      </c>
      <c r="H499" s="29" t="s">
        <v>79</v>
      </c>
      <c r="I499" s="27" t="s">
        <v>586</v>
      </c>
      <c r="J499" s="29" t="s">
        <v>69</v>
      </c>
      <c r="K499" s="22"/>
      <c r="L499" s="35">
        <v>0</v>
      </c>
      <c r="M499" s="35">
        <v>0</v>
      </c>
      <c r="N499" s="30" t="s">
        <v>48</v>
      </c>
      <c r="O499" s="30">
        <f t="shared" si="37"/>
        <v>0</v>
      </c>
      <c r="P499" s="30" t="s">
        <v>70</v>
      </c>
      <c r="Q499" s="31" t="s">
        <v>70</v>
      </c>
      <c r="R499" s="35"/>
      <c r="S499" s="33" t="s">
        <v>46</v>
      </c>
    </row>
    <row r="500" spans="1:19" ht="23.25" customHeight="1">
      <c r="A500" s="14">
        <v>14</v>
      </c>
      <c r="B500" s="23" t="s">
        <v>101</v>
      </c>
      <c r="C500" s="22" t="s">
        <v>1119</v>
      </c>
      <c r="D500" s="22" t="s">
        <v>1120</v>
      </c>
      <c r="E500" s="25">
        <v>35825</v>
      </c>
      <c r="F500" s="26">
        <f t="shared" ca="1" si="36"/>
        <v>21</v>
      </c>
      <c r="G500" s="14" t="s">
        <v>74</v>
      </c>
      <c r="H500" s="29" t="s">
        <v>1034</v>
      </c>
      <c r="I500" s="28" t="s">
        <v>125</v>
      </c>
      <c r="J500" s="23" t="s">
        <v>85</v>
      </c>
      <c r="K500" s="25" t="s">
        <v>171</v>
      </c>
      <c r="L500" s="30">
        <v>1</v>
      </c>
      <c r="M500" s="30">
        <v>1</v>
      </c>
      <c r="N500" s="30" t="s">
        <v>49</v>
      </c>
      <c r="O500" s="30">
        <f t="shared" si="37"/>
        <v>2</v>
      </c>
      <c r="P500" s="30" t="s">
        <v>49</v>
      </c>
      <c r="Q500" s="31" t="s">
        <v>49</v>
      </c>
      <c r="R500" s="30">
        <v>0</v>
      </c>
      <c r="S500" s="33" t="s">
        <v>46</v>
      </c>
    </row>
    <row r="501" spans="1:19" ht="23.25" customHeight="1">
      <c r="A501" s="14">
        <v>15</v>
      </c>
      <c r="B501" s="22" t="s">
        <v>1516</v>
      </c>
      <c r="C501" s="22" t="s">
        <v>583</v>
      </c>
      <c r="D501" s="22" t="s">
        <v>584</v>
      </c>
      <c r="E501" s="25">
        <v>40563</v>
      </c>
      <c r="F501" s="26">
        <f t="shared" ca="1" si="36"/>
        <v>8</v>
      </c>
      <c r="G501" s="16" t="s">
        <v>74</v>
      </c>
      <c r="H501" s="29" t="s">
        <v>585</v>
      </c>
      <c r="I501" s="27" t="s">
        <v>586</v>
      </c>
      <c r="J501" s="29" t="s">
        <v>69</v>
      </c>
      <c r="K501" s="22"/>
      <c r="L501" s="30">
        <v>0</v>
      </c>
      <c r="M501" s="30">
        <v>0</v>
      </c>
      <c r="N501" s="30" t="s">
        <v>48</v>
      </c>
      <c r="O501" s="30">
        <f t="shared" si="37"/>
        <v>0</v>
      </c>
      <c r="P501" s="30" t="s">
        <v>70</v>
      </c>
      <c r="Q501" s="31" t="s">
        <v>49</v>
      </c>
      <c r="R501" s="30">
        <v>1</v>
      </c>
      <c r="S501" s="33" t="s">
        <v>46</v>
      </c>
    </row>
    <row r="502" spans="1:19" ht="23.25" customHeight="1">
      <c r="A502" s="14">
        <v>16</v>
      </c>
      <c r="B502" s="23" t="s">
        <v>101</v>
      </c>
      <c r="C502" s="22" t="s">
        <v>702</v>
      </c>
      <c r="D502" s="22" t="s">
        <v>703</v>
      </c>
      <c r="E502" s="25">
        <v>33056</v>
      </c>
      <c r="F502" s="26">
        <f t="shared" ca="1" si="36"/>
        <v>29</v>
      </c>
      <c r="G502" s="14" t="s">
        <v>74</v>
      </c>
      <c r="H502" s="29" t="s">
        <v>75</v>
      </c>
      <c r="I502" s="28" t="s">
        <v>162</v>
      </c>
      <c r="J502" s="23" t="s">
        <v>85</v>
      </c>
      <c r="K502" s="25"/>
      <c r="L502" s="30">
        <v>3</v>
      </c>
      <c r="M502" s="30">
        <v>3</v>
      </c>
      <c r="N502" s="30" t="s">
        <v>50</v>
      </c>
      <c r="O502" s="30">
        <f t="shared" si="37"/>
        <v>6</v>
      </c>
      <c r="P502" s="30" t="s">
        <v>50</v>
      </c>
      <c r="Q502" s="31" t="s">
        <v>50</v>
      </c>
      <c r="R502" s="30">
        <v>0</v>
      </c>
      <c r="S502" s="33" t="s">
        <v>46</v>
      </c>
    </row>
    <row r="503" spans="1:19" ht="23.25" customHeight="1">
      <c r="A503" s="14">
        <v>17</v>
      </c>
      <c r="B503" s="22" t="s">
        <v>1516</v>
      </c>
      <c r="C503" s="22" t="s">
        <v>406</v>
      </c>
      <c r="D503" s="22" t="s">
        <v>407</v>
      </c>
      <c r="E503" s="25">
        <v>41281</v>
      </c>
      <c r="F503" s="26">
        <f t="shared" ca="1" si="36"/>
        <v>6</v>
      </c>
      <c r="G503" s="16" t="s">
        <v>74</v>
      </c>
      <c r="H503" s="29" t="s">
        <v>88</v>
      </c>
      <c r="I503" s="27" t="s">
        <v>125</v>
      </c>
      <c r="J503" s="29" t="s">
        <v>69</v>
      </c>
      <c r="K503" s="22"/>
      <c r="L503" s="30">
        <v>1</v>
      </c>
      <c r="M503" s="30">
        <v>2</v>
      </c>
      <c r="N503" s="30" t="s">
        <v>48</v>
      </c>
      <c r="O503" s="30">
        <f t="shared" si="37"/>
        <v>3</v>
      </c>
      <c r="P503" s="30" t="s">
        <v>49</v>
      </c>
      <c r="Q503" s="31" t="s">
        <v>48</v>
      </c>
      <c r="R503" s="30">
        <v>1</v>
      </c>
      <c r="S503" s="33" t="s">
        <v>46</v>
      </c>
    </row>
    <row r="504" spans="1:19" ht="23.25" customHeight="1">
      <c r="A504" s="14">
        <v>18</v>
      </c>
      <c r="B504" s="23" t="s">
        <v>1516</v>
      </c>
      <c r="C504" s="23" t="s">
        <v>829</v>
      </c>
      <c r="D504" s="23" t="s">
        <v>830</v>
      </c>
      <c r="E504" s="25">
        <v>42009</v>
      </c>
      <c r="F504" s="26">
        <f t="shared" ca="1" si="36"/>
        <v>4</v>
      </c>
      <c r="G504" s="32" t="s">
        <v>74</v>
      </c>
      <c r="H504" s="23" t="s">
        <v>831</v>
      </c>
      <c r="I504" s="28" t="s">
        <v>389</v>
      </c>
      <c r="J504" s="33" t="s">
        <v>105</v>
      </c>
      <c r="K504" s="26"/>
      <c r="L504" s="30">
        <v>1</v>
      </c>
      <c r="M504" s="30">
        <v>1</v>
      </c>
      <c r="N504" s="30" t="s">
        <v>48</v>
      </c>
      <c r="O504" s="30">
        <f t="shared" si="37"/>
        <v>2</v>
      </c>
      <c r="P504" s="30" t="s">
        <v>48</v>
      </c>
      <c r="Q504" s="31" t="s">
        <v>48</v>
      </c>
      <c r="R504" s="30">
        <v>0</v>
      </c>
      <c r="S504" s="33" t="s">
        <v>46</v>
      </c>
    </row>
    <row r="505" spans="1:19" ht="23.25" customHeight="1">
      <c r="A505" s="14">
        <v>19</v>
      </c>
      <c r="B505" s="22" t="s">
        <v>1516</v>
      </c>
      <c r="C505" s="22" t="s">
        <v>757</v>
      </c>
      <c r="D505" s="22" t="s">
        <v>758</v>
      </c>
      <c r="E505" s="25">
        <v>40029</v>
      </c>
      <c r="F505" s="26">
        <f t="shared" ca="1" si="36"/>
        <v>10</v>
      </c>
      <c r="G505" s="16" t="s">
        <v>74</v>
      </c>
      <c r="H505" s="29" t="s">
        <v>759</v>
      </c>
      <c r="I505" s="27" t="s">
        <v>586</v>
      </c>
      <c r="J505" s="29" t="s">
        <v>69</v>
      </c>
      <c r="K505" s="22" t="s">
        <v>171</v>
      </c>
      <c r="L505" s="35">
        <v>0</v>
      </c>
      <c r="M505" s="35">
        <v>0</v>
      </c>
      <c r="N505" s="30" t="s">
        <v>48</v>
      </c>
      <c r="O505" s="30">
        <f t="shared" si="37"/>
        <v>0</v>
      </c>
      <c r="P505" s="30" t="s">
        <v>70</v>
      </c>
      <c r="Q505" s="31" t="s">
        <v>70</v>
      </c>
      <c r="R505" s="35"/>
      <c r="S505" s="33" t="s">
        <v>46</v>
      </c>
    </row>
    <row r="506" spans="1:19" ht="23.25" customHeight="1">
      <c r="A506" s="14">
        <v>20</v>
      </c>
      <c r="B506" s="22" t="s">
        <v>1516</v>
      </c>
      <c r="C506" s="22" t="s">
        <v>1137</v>
      </c>
      <c r="D506" s="22" t="s">
        <v>1138</v>
      </c>
      <c r="E506" s="25">
        <v>41244</v>
      </c>
      <c r="F506" s="26">
        <f t="shared" ca="1" si="36"/>
        <v>7</v>
      </c>
      <c r="G506" s="16" t="s">
        <v>74</v>
      </c>
      <c r="H506" s="29" t="s">
        <v>75</v>
      </c>
      <c r="I506" s="27" t="s">
        <v>125</v>
      </c>
      <c r="J506" s="29" t="s">
        <v>69</v>
      </c>
      <c r="K506" s="22" t="s">
        <v>171</v>
      </c>
      <c r="L506" s="30">
        <v>1</v>
      </c>
      <c r="M506" s="30">
        <v>1</v>
      </c>
      <c r="N506" s="30" t="s">
        <v>49</v>
      </c>
      <c r="O506" s="30">
        <f t="shared" si="37"/>
        <v>2</v>
      </c>
      <c r="P506" s="30" t="s">
        <v>49</v>
      </c>
      <c r="Q506" s="31" t="s">
        <v>49</v>
      </c>
      <c r="R506" s="30">
        <v>0</v>
      </c>
      <c r="S506" s="33" t="s">
        <v>46</v>
      </c>
    </row>
    <row r="507" spans="1:19" ht="23.25" customHeight="1">
      <c r="A507" s="14">
        <v>21</v>
      </c>
      <c r="B507" s="23" t="s">
        <v>1516</v>
      </c>
      <c r="C507" s="22" t="s">
        <v>1126</v>
      </c>
      <c r="D507" s="22" t="s">
        <v>1127</v>
      </c>
      <c r="E507" s="25">
        <v>34850</v>
      </c>
      <c r="F507" s="26">
        <f t="shared" ca="1" si="36"/>
        <v>24</v>
      </c>
      <c r="G507" s="14" t="s">
        <v>74</v>
      </c>
      <c r="H507" s="29" t="s">
        <v>216</v>
      </c>
      <c r="I507" s="28" t="s">
        <v>389</v>
      </c>
      <c r="J507" s="23" t="s">
        <v>85</v>
      </c>
      <c r="K507" s="25"/>
      <c r="L507" s="30">
        <v>1</v>
      </c>
      <c r="M507" s="30">
        <v>1</v>
      </c>
      <c r="N507" s="30" t="s">
        <v>49</v>
      </c>
      <c r="O507" s="30">
        <f t="shared" si="37"/>
        <v>2</v>
      </c>
      <c r="P507" s="30" t="s">
        <v>49</v>
      </c>
      <c r="Q507" s="31" t="s">
        <v>49</v>
      </c>
      <c r="R507" s="30">
        <v>0</v>
      </c>
      <c r="S507" s="33" t="s">
        <v>46</v>
      </c>
    </row>
    <row r="508" spans="1:19" ht="23.25" customHeight="1">
      <c r="A508" s="14">
        <v>22</v>
      </c>
      <c r="B508" s="22" t="s">
        <v>71</v>
      </c>
      <c r="C508" s="22" t="s">
        <v>1139</v>
      </c>
      <c r="D508" s="22" t="s">
        <v>1140</v>
      </c>
      <c r="E508" s="25">
        <v>42552</v>
      </c>
      <c r="F508" s="26">
        <f t="shared" ca="1" si="36"/>
        <v>3</v>
      </c>
      <c r="G508" s="16" t="s">
        <v>74</v>
      </c>
      <c r="H508" s="29" t="s">
        <v>216</v>
      </c>
      <c r="I508" s="27" t="s">
        <v>125</v>
      </c>
      <c r="J508" s="29" t="s">
        <v>69</v>
      </c>
      <c r="K508" s="22" t="s">
        <v>171</v>
      </c>
      <c r="L508" s="35">
        <v>0</v>
      </c>
      <c r="M508" s="35">
        <v>0</v>
      </c>
      <c r="N508" s="30" t="s">
        <v>48</v>
      </c>
      <c r="O508" s="30">
        <f t="shared" si="37"/>
        <v>0</v>
      </c>
      <c r="P508" s="30" t="s">
        <v>70</v>
      </c>
      <c r="Q508" s="31" t="s">
        <v>70</v>
      </c>
      <c r="R508" s="35"/>
      <c r="S508" s="33" t="s">
        <v>46</v>
      </c>
    </row>
    <row r="509" spans="1:19" ht="23.25" customHeight="1">
      <c r="A509" s="14">
        <v>23</v>
      </c>
      <c r="B509" s="22" t="s">
        <v>1516</v>
      </c>
      <c r="C509" s="22" t="s">
        <v>620</v>
      </c>
      <c r="D509" s="22" t="s">
        <v>514</v>
      </c>
      <c r="E509" s="25">
        <v>42644</v>
      </c>
      <c r="F509" s="26">
        <f t="shared" ca="1" si="36"/>
        <v>3</v>
      </c>
      <c r="G509" s="16" t="s">
        <v>74</v>
      </c>
      <c r="H509" s="29" t="s">
        <v>75</v>
      </c>
      <c r="I509" s="27" t="s">
        <v>389</v>
      </c>
      <c r="J509" s="29" t="s">
        <v>69</v>
      </c>
      <c r="K509" s="22"/>
      <c r="L509" s="35">
        <v>0</v>
      </c>
      <c r="M509" s="35">
        <v>0</v>
      </c>
      <c r="N509" s="30" t="s">
        <v>48</v>
      </c>
      <c r="O509" s="30">
        <f t="shared" si="37"/>
        <v>0</v>
      </c>
      <c r="P509" s="30" t="s">
        <v>70</v>
      </c>
      <c r="Q509" s="31" t="s">
        <v>48</v>
      </c>
      <c r="R509" s="35">
        <v>1</v>
      </c>
      <c r="S509" s="33" t="s">
        <v>46</v>
      </c>
    </row>
    <row r="510" spans="1:19" ht="23.25" customHeight="1">
      <c r="A510" s="14">
        <v>24</v>
      </c>
      <c r="B510" s="22" t="s">
        <v>63</v>
      </c>
      <c r="C510" s="22" t="s">
        <v>620</v>
      </c>
      <c r="D510" s="22" t="s">
        <v>290</v>
      </c>
      <c r="E510" s="25">
        <v>39825</v>
      </c>
      <c r="F510" s="26">
        <f t="shared" ca="1" si="36"/>
        <v>10</v>
      </c>
      <c r="G510" s="16" t="s">
        <v>66</v>
      </c>
      <c r="H510" s="29" t="s">
        <v>79</v>
      </c>
      <c r="I510" s="27" t="s">
        <v>586</v>
      </c>
      <c r="J510" s="29" t="s">
        <v>69</v>
      </c>
      <c r="K510" s="22"/>
      <c r="L510" s="35">
        <v>1</v>
      </c>
      <c r="M510" s="35">
        <v>1</v>
      </c>
      <c r="N510" s="30" t="s">
        <v>49</v>
      </c>
      <c r="O510" s="30">
        <f t="shared" si="37"/>
        <v>2</v>
      </c>
      <c r="P510" s="30" t="s">
        <v>49</v>
      </c>
      <c r="Q510" s="31" t="s">
        <v>49</v>
      </c>
      <c r="R510" s="35"/>
      <c r="S510" s="33" t="s">
        <v>46</v>
      </c>
    </row>
    <row r="511" spans="1:19" ht="23.25" customHeight="1">
      <c r="A511" s="14">
        <v>25</v>
      </c>
      <c r="B511" s="22" t="s">
        <v>63</v>
      </c>
      <c r="C511" s="22" t="s">
        <v>417</v>
      </c>
      <c r="D511" s="22" t="s">
        <v>1528</v>
      </c>
      <c r="E511" s="25">
        <v>39155</v>
      </c>
      <c r="F511" s="26">
        <f t="shared" ca="1" si="36"/>
        <v>12</v>
      </c>
      <c r="G511" s="16" t="s">
        <v>66</v>
      </c>
      <c r="H511" s="29" t="s">
        <v>418</v>
      </c>
      <c r="I511" s="27" t="s">
        <v>389</v>
      </c>
      <c r="J511" s="29" t="s">
        <v>69</v>
      </c>
      <c r="K511" s="22"/>
      <c r="L511" s="30">
        <v>2</v>
      </c>
      <c r="M511" s="30">
        <v>2</v>
      </c>
      <c r="N511" s="30" t="s">
        <v>49</v>
      </c>
      <c r="O511" s="30">
        <f t="shared" si="37"/>
        <v>4</v>
      </c>
      <c r="P511" s="30" t="s">
        <v>49</v>
      </c>
      <c r="Q511" s="31" t="s">
        <v>49</v>
      </c>
      <c r="R511" s="30">
        <v>0</v>
      </c>
      <c r="S511" s="33" t="s">
        <v>46</v>
      </c>
    </row>
    <row r="512" spans="1:19" ht="23.25" customHeight="1">
      <c r="A512" s="14">
        <v>26</v>
      </c>
      <c r="B512" s="22" t="s">
        <v>1516</v>
      </c>
      <c r="C512" s="22" t="s">
        <v>622</v>
      </c>
      <c r="D512" s="22" t="s">
        <v>623</v>
      </c>
      <c r="E512" s="25">
        <v>40026</v>
      </c>
      <c r="F512" s="26">
        <f t="shared" ca="1" si="36"/>
        <v>10</v>
      </c>
      <c r="G512" s="16" t="s">
        <v>74</v>
      </c>
      <c r="H512" s="29" t="s">
        <v>75</v>
      </c>
      <c r="I512" s="27" t="s">
        <v>389</v>
      </c>
      <c r="J512" s="29" t="s">
        <v>69</v>
      </c>
      <c r="K512" s="22"/>
      <c r="L512" s="30">
        <v>1</v>
      </c>
      <c r="M512" s="30">
        <v>1</v>
      </c>
      <c r="N512" s="30" t="s">
        <v>49</v>
      </c>
      <c r="O512" s="30">
        <f t="shared" si="37"/>
        <v>2</v>
      </c>
      <c r="P512" s="30" t="s">
        <v>49</v>
      </c>
      <c r="Q512" s="31" t="s">
        <v>49</v>
      </c>
      <c r="R512" s="30">
        <v>0</v>
      </c>
      <c r="S512" s="33" t="s">
        <v>46</v>
      </c>
    </row>
    <row r="513" spans="1:19" ht="23.25" customHeight="1">
      <c r="A513" s="14">
        <v>27</v>
      </c>
      <c r="B513" s="22" t="s">
        <v>1516</v>
      </c>
      <c r="C513" s="22" t="s">
        <v>832</v>
      </c>
      <c r="D513" s="22" t="s">
        <v>833</v>
      </c>
      <c r="E513" s="25">
        <v>41361</v>
      </c>
      <c r="F513" s="26">
        <f t="shared" ca="1" si="36"/>
        <v>6</v>
      </c>
      <c r="G513" s="16" t="s">
        <v>74</v>
      </c>
      <c r="H513" s="23" t="s">
        <v>216</v>
      </c>
      <c r="I513" s="27" t="s">
        <v>125</v>
      </c>
      <c r="J513" s="29" t="s">
        <v>69</v>
      </c>
      <c r="K513" s="22" t="s">
        <v>171</v>
      </c>
      <c r="L513" s="30">
        <v>0</v>
      </c>
      <c r="M513" s="30">
        <v>0</v>
      </c>
      <c r="N513" s="30" t="s">
        <v>48</v>
      </c>
      <c r="O513" s="30">
        <f t="shared" si="37"/>
        <v>0</v>
      </c>
      <c r="P513" s="30" t="s">
        <v>70</v>
      </c>
      <c r="Q513" s="31" t="s">
        <v>48</v>
      </c>
      <c r="R513" s="30">
        <v>1</v>
      </c>
      <c r="S513" s="33" t="s">
        <v>46</v>
      </c>
    </row>
  </sheetData>
  <autoFilter ref="A2:S513" xr:uid="{00000000-0009-0000-0000-00000A000000}">
    <sortState ref="A3:S513">
      <sortCondition ref="S2:S513"/>
    </sortState>
  </autoFilter>
  <printOptions horizontalCentered="1"/>
  <pageMargins left="0.51181102362204722" right="0.51181102362204722" top="0.35433070866141736" bottom="0.15748031496062992" header="0.31496062992125984" footer="0.31496062992125984"/>
  <pageSetup paperSize="9" scale="90" fitToHeight="1000" orientation="portrait" r:id="rId1"/>
  <rowBreaks count="5" manualBreakCount="5">
    <brk id="79" max="13" man="1"/>
    <brk id="156" max="13" man="1"/>
    <brk id="249" max="13" man="1"/>
    <brk id="331" max="13" man="1"/>
    <brk id="485" max="1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6"/>
  <dimension ref="A1:D13"/>
  <sheetViews>
    <sheetView workbookViewId="0">
      <selection activeCell="C14" sqref="C14"/>
    </sheetView>
  </sheetViews>
  <sheetFormatPr defaultRowHeight="19.5"/>
  <cols>
    <col min="1" max="1" width="29.25" style="65" customWidth="1"/>
    <col min="2" max="2" width="16.25" customWidth="1"/>
    <col min="3" max="3" width="21.5" customWidth="1"/>
  </cols>
  <sheetData>
    <row r="1" spans="1:4" ht="21">
      <c r="A1" s="18" t="s">
        <v>1259</v>
      </c>
      <c r="B1" s="70" t="s">
        <v>1247</v>
      </c>
      <c r="C1" s="67" t="s">
        <v>1260</v>
      </c>
      <c r="D1" t="s">
        <v>0</v>
      </c>
    </row>
    <row r="2" spans="1:4" ht="24">
      <c r="A2" s="18"/>
      <c r="C2" s="67"/>
    </row>
    <row r="3" spans="1:4" ht="21">
      <c r="A3" s="63" t="s">
        <v>1261</v>
      </c>
      <c r="B3" s="66" t="s">
        <v>27</v>
      </c>
      <c r="C3" s="66" t="s">
        <v>1273</v>
      </c>
      <c r="D3" s="78" t="s">
        <v>40</v>
      </c>
    </row>
    <row r="4" spans="1:4" ht="21">
      <c r="A4" s="63" t="s">
        <v>1262</v>
      </c>
      <c r="B4" s="66" t="s">
        <v>28</v>
      </c>
      <c r="C4" s="66" t="s">
        <v>1276</v>
      </c>
      <c r="D4" s="78" t="s">
        <v>41</v>
      </c>
    </row>
    <row r="5" spans="1:4" ht="21">
      <c r="A5" s="63" t="s">
        <v>1263</v>
      </c>
      <c r="B5" s="66" t="s">
        <v>29</v>
      </c>
      <c r="C5" s="66" t="s">
        <v>1274</v>
      </c>
      <c r="D5" s="79" t="s">
        <v>42</v>
      </c>
    </row>
    <row r="6" spans="1:4" ht="21">
      <c r="A6" s="63" t="s">
        <v>2</v>
      </c>
      <c r="B6" s="66" t="s">
        <v>30</v>
      </c>
      <c r="C6" s="66" t="s">
        <v>1275</v>
      </c>
      <c r="D6" s="79" t="s">
        <v>43</v>
      </c>
    </row>
    <row r="7" spans="1:4" ht="39">
      <c r="A7" s="63" t="s">
        <v>3</v>
      </c>
      <c r="B7" s="66" t="s">
        <v>31</v>
      </c>
      <c r="C7" s="66" t="s">
        <v>1277</v>
      </c>
      <c r="D7" s="79" t="s">
        <v>44</v>
      </c>
    </row>
    <row r="8" spans="1:4" ht="21">
      <c r="A8" s="63" t="s">
        <v>1264</v>
      </c>
      <c r="D8" s="7" t="s">
        <v>45</v>
      </c>
    </row>
    <row r="9" spans="1:4" ht="21">
      <c r="A9" s="63" t="s">
        <v>1288</v>
      </c>
      <c r="D9" s="79" t="s">
        <v>46</v>
      </c>
    </row>
    <row r="10" spans="1:4" ht="21">
      <c r="A10" s="64" t="s">
        <v>4</v>
      </c>
    </row>
    <row r="11" spans="1:4" ht="21">
      <c r="A11" s="64" t="s">
        <v>5</v>
      </c>
    </row>
    <row r="12" spans="1:4" ht="21">
      <c r="A12" s="64" t="s">
        <v>1257</v>
      </c>
    </row>
    <row r="13" spans="1:4" ht="21">
      <c r="A13" s="63" t="s">
        <v>1258</v>
      </c>
    </row>
  </sheetData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F23"/>
  <sheetViews>
    <sheetView topLeftCell="A22" workbookViewId="0">
      <selection activeCell="B11" sqref="B11:C23"/>
    </sheetView>
  </sheetViews>
  <sheetFormatPr defaultRowHeight="14.25"/>
  <cols>
    <col min="1" max="1" width="24.875" bestFit="1" customWidth="1"/>
    <col min="2" max="3" width="10.375" style="123" bestFit="1" customWidth="1"/>
    <col min="4" max="4" width="13.375" style="123" bestFit="1" customWidth="1"/>
    <col min="5" max="5" width="11.75" style="123" bestFit="1" customWidth="1"/>
    <col min="6" max="6" width="11.125" style="123" bestFit="1" customWidth="1"/>
  </cols>
  <sheetData>
    <row r="1" spans="1:6" s="106" customFormat="1" ht="42" customHeight="1">
      <c r="A1" s="119" t="s">
        <v>0</v>
      </c>
      <c r="B1" s="96" t="s">
        <v>1522</v>
      </c>
      <c r="C1" s="120" t="s">
        <v>1523</v>
      </c>
      <c r="D1" s="121" t="s">
        <v>1519</v>
      </c>
      <c r="E1" s="121" t="s">
        <v>1520</v>
      </c>
      <c r="F1" s="121" t="s">
        <v>1521</v>
      </c>
    </row>
    <row r="2" spans="1:6" ht="31.5" customHeight="1">
      <c r="A2" s="97" t="s">
        <v>40</v>
      </c>
      <c r="B2" s="30"/>
      <c r="C2" s="47"/>
      <c r="D2" s="47"/>
      <c r="E2" s="47"/>
      <c r="F2" s="47"/>
    </row>
    <row r="3" spans="1:6" ht="31.5" customHeight="1">
      <c r="A3" s="97" t="s">
        <v>41</v>
      </c>
      <c r="B3" s="30"/>
      <c r="C3" s="47"/>
      <c r="D3" s="47"/>
      <c r="E3" s="47"/>
      <c r="F3" s="47"/>
    </row>
    <row r="4" spans="1:6" ht="31.5" customHeight="1">
      <c r="A4" s="97" t="s">
        <v>42</v>
      </c>
      <c r="B4" s="30"/>
      <c r="C4" s="47"/>
      <c r="D4" s="47"/>
      <c r="E4" s="47"/>
      <c r="F4" s="47"/>
    </row>
    <row r="5" spans="1:6" ht="31.5" customHeight="1">
      <c r="A5" s="97" t="s">
        <v>43</v>
      </c>
      <c r="B5" s="30"/>
      <c r="C5" s="47"/>
      <c r="D5" s="47"/>
      <c r="E5" s="47"/>
      <c r="F5" s="47"/>
    </row>
    <row r="6" spans="1:6" ht="31.5" customHeight="1">
      <c r="A6" s="97" t="s">
        <v>44</v>
      </c>
      <c r="B6" s="30"/>
      <c r="C6" s="47"/>
      <c r="D6" s="47"/>
      <c r="E6" s="47"/>
      <c r="F6" s="47"/>
    </row>
    <row r="7" spans="1:6" ht="31.5" customHeight="1">
      <c r="A7" s="97" t="s">
        <v>45</v>
      </c>
      <c r="B7" s="30"/>
      <c r="C7" s="47"/>
      <c r="D7" s="47"/>
      <c r="E7" s="47"/>
      <c r="F7" s="47"/>
    </row>
    <row r="8" spans="1:6" ht="31.5" customHeight="1">
      <c r="A8" s="97" t="s">
        <v>46</v>
      </c>
      <c r="B8" s="30"/>
      <c r="C8" s="47"/>
      <c r="D8" s="47"/>
      <c r="E8" s="47"/>
      <c r="F8" s="47"/>
    </row>
    <row r="9" spans="1:6" ht="21">
      <c r="B9" s="122"/>
      <c r="C9" s="38"/>
      <c r="D9" s="108"/>
      <c r="E9" s="38"/>
      <c r="F9" s="38"/>
    </row>
    <row r="10" spans="1:6" ht="21">
      <c r="B10" s="122"/>
      <c r="C10" s="38"/>
      <c r="D10" s="108"/>
      <c r="E10" s="38"/>
      <c r="F10" s="38"/>
    </row>
    <row r="11" spans="1:6" ht="21">
      <c r="B11" s="30">
        <v>2549</v>
      </c>
      <c r="C11" s="47">
        <f>SUM(B11-543)</f>
        <v>2006</v>
      </c>
      <c r="D11" s="108"/>
      <c r="E11" s="38"/>
      <c r="F11" s="38"/>
    </row>
    <row r="12" spans="1:6" ht="21">
      <c r="B12" s="30">
        <v>2550</v>
      </c>
      <c r="C12" s="47">
        <f t="shared" ref="C12:C23" si="0">SUM(B12-543)</f>
        <v>2007</v>
      </c>
      <c r="D12" s="38"/>
      <c r="E12" s="38"/>
      <c r="F12" s="38"/>
    </row>
    <row r="13" spans="1:6" ht="21">
      <c r="B13" s="30">
        <v>2551</v>
      </c>
      <c r="C13" s="47">
        <f t="shared" si="0"/>
        <v>2008</v>
      </c>
      <c r="D13" s="38"/>
      <c r="E13" s="38"/>
      <c r="F13" s="38"/>
    </row>
    <row r="14" spans="1:6" ht="21">
      <c r="B14" s="30">
        <v>2552</v>
      </c>
      <c r="C14" s="47">
        <f t="shared" si="0"/>
        <v>2009</v>
      </c>
      <c r="D14" s="38"/>
      <c r="E14" s="38"/>
      <c r="F14" s="38"/>
    </row>
    <row r="15" spans="1:6" ht="21">
      <c r="B15" s="30">
        <v>2553</v>
      </c>
      <c r="C15" s="47">
        <f t="shared" si="0"/>
        <v>2010</v>
      </c>
      <c r="D15" s="108"/>
      <c r="E15" s="38"/>
      <c r="F15" s="38"/>
    </row>
    <row r="16" spans="1:6" ht="21">
      <c r="B16" s="30">
        <v>2554</v>
      </c>
      <c r="C16" s="47">
        <f t="shared" si="0"/>
        <v>2011</v>
      </c>
      <c r="D16" s="108"/>
      <c r="E16" s="38"/>
      <c r="F16" s="38"/>
    </row>
    <row r="17" spans="2:6" ht="21">
      <c r="B17" s="30">
        <v>2555</v>
      </c>
      <c r="C17" s="47">
        <f t="shared" si="0"/>
        <v>2012</v>
      </c>
      <c r="D17" s="108"/>
      <c r="E17" s="38"/>
      <c r="F17" s="38"/>
    </row>
    <row r="18" spans="2:6" ht="21">
      <c r="B18" s="30">
        <v>2556</v>
      </c>
      <c r="C18" s="47">
        <f t="shared" si="0"/>
        <v>2013</v>
      </c>
      <c r="D18" s="108"/>
      <c r="E18" s="38"/>
      <c r="F18" s="38"/>
    </row>
    <row r="19" spans="2:6" ht="21">
      <c r="B19" s="30">
        <v>2557</v>
      </c>
      <c r="C19" s="47">
        <f t="shared" si="0"/>
        <v>2014</v>
      </c>
      <c r="D19" s="108"/>
      <c r="E19" s="38"/>
      <c r="F19" s="38"/>
    </row>
    <row r="20" spans="2:6" ht="21">
      <c r="B20" s="30">
        <v>2558</v>
      </c>
      <c r="C20" s="47">
        <f t="shared" si="0"/>
        <v>2015</v>
      </c>
    </row>
    <row r="21" spans="2:6" ht="21">
      <c r="B21" s="30">
        <v>2559</v>
      </c>
      <c r="C21" s="47">
        <f t="shared" si="0"/>
        <v>2016</v>
      </c>
    </row>
    <row r="22" spans="2:6" ht="21">
      <c r="B22" s="30">
        <v>2560</v>
      </c>
      <c r="C22" s="47">
        <f t="shared" si="0"/>
        <v>2017</v>
      </c>
    </row>
    <row r="23" spans="2:6" ht="21">
      <c r="B23" s="30">
        <v>2561</v>
      </c>
      <c r="C23" s="47">
        <f t="shared" si="0"/>
        <v>2018</v>
      </c>
    </row>
  </sheetData>
  <printOptions horizontalCentered="1"/>
  <pageMargins left="0.31496062992125984" right="0.11811023622047245" top="0.74803149606299213" bottom="0.74803149606299213" header="0.31496062992125984" footer="0.31496062992125984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M5"/>
  <sheetViews>
    <sheetView workbookViewId="0">
      <selection activeCell="M5" sqref="M5"/>
    </sheetView>
  </sheetViews>
  <sheetFormatPr defaultRowHeight="14.25"/>
  <cols>
    <col min="1" max="1" width="24.25" style="84" bestFit="1" customWidth="1"/>
    <col min="2" max="2" width="11.25" bestFit="1" customWidth="1"/>
    <col min="3" max="3" width="11.125" customWidth="1"/>
    <col min="4" max="4" width="9.75" customWidth="1"/>
    <col min="5" max="5" width="9" customWidth="1"/>
    <col min="6" max="6" width="10.75" customWidth="1"/>
    <col min="7" max="7" width="11.375" customWidth="1"/>
    <col min="8" max="8" width="10.875" customWidth="1"/>
    <col min="9" max="9" width="9.125" customWidth="1"/>
    <col min="10" max="10" width="13" customWidth="1"/>
    <col min="11" max="12" width="9.25" customWidth="1"/>
    <col min="13" max="13" width="13" customWidth="1"/>
  </cols>
  <sheetData>
    <row r="3" spans="1:13" s="286" customFormat="1" ht="84">
      <c r="A3" s="284" t="s">
        <v>0</v>
      </c>
      <c r="B3" s="285" t="s">
        <v>1143</v>
      </c>
      <c r="C3" s="284" t="s">
        <v>19</v>
      </c>
      <c r="D3" s="284" t="s">
        <v>1764</v>
      </c>
      <c r="E3" s="287" t="s">
        <v>1765</v>
      </c>
      <c r="F3" s="284" t="s">
        <v>20</v>
      </c>
      <c r="G3" s="284" t="s">
        <v>1762</v>
      </c>
      <c r="H3" s="287" t="s">
        <v>1763</v>
      </c>
      <c r="I3" s="287" t="s">
        <v>16</v>
      </c>
      <c r="J3" s="284" t="s">
        <v>1766</v>
      </c>
      <c r="K3" s="287" t="s">
        <v>16</v>
      </c>
      <c r="L3" s="9" t="s">
        <v>1768</v>
      </c>
      <c r="M3" s="287" t="s">
        <v>1767</v>
      </c>
    </row>
    <row r="4" spans="1:13" ht="21">
      <c r="A4" s="282" t="s">
        <v>42</v>
      </c>
      <c r="B4" s="283">
        <v>50000</v>
      </c>
      <c r="C4" s="283">
        <v>38</v>
      </c>
      <c r="D4" s="283">
        <v>14</v>
      </c>
      <c r="E4" s="288">
        <f>SUM(C4:D4)</f>
        <v>52</v>
      </c>
      <c r="F4" s="283">
        <v>745500</v>
      </c>
      <c r="G4" s="283">
        <v>28800</v>
      </c>
      <c r="H4" s="288">
        <f>SUM(F4:G4)</f>
        <v>774300</v>
      </c>
      <c r="I4" s="288">
        <f>SUM(H4/E4)</f>
        <v>14890.384615384615</v>
      </c>
      <c r="J4" s="283">
        <f>SUM(B4*E4)</f>
        <v>2600000</v>
      </c>
      <c r="K4" s="288" t="s">
        <v>1465</v>
      </c>
      <c r="L4" s="290">
        <f>SUM((F4/C4/B4)*5)</f>
        <v>1.9618421052631581</v>
      </c>
      <c r="M4" s="289">
        <f>SUM((H4/E4/B4)*5)</f>
        <v>1.4890384615384615</v>
      </c>
    </row>
    <row r="5" spans="1:13" ht="21">
      <c r="A5" s="282" t="s">
        <v>45</v>
      </c>
      <c r="B5" s="283">
        <v>60000</v>
      </c>
      <c r="C5" s="283">
        <v>114</v>
      </c>
      <c r="D5" s="283">
        <v>-14</v>
      </c>
      <c r="E5" s="288">
        <f>SUM(C5:D5)</f>
        <v>100</v>
      </c>
      <c r="F5" s="283">
        <v>9635419</v>
      </c>
      <c r="G5" s="283">
        <v>-28800</v>
      </c>
      <c r="H5" s="288">
        <f>SUM(F5:G5)</f>
        <v>9606619</v>
      </c>
      <c r="I5" s="288">
        <f>SUM(H5/E5)</f>
        <v>96066.19</v>
      </c>
      <c r="J5" s="283">
        <f>SUM(B5*E5)</f>
        <v>6000000</v>
      </c>
      <c r="K5" s="288" t="s">
        <v>1466</v>
      </c>
      <c r="L5" s="290">
        <f>SUM((F5/C5/B5)*5)</f>
        <v>7.0434349415204682</v>
      </c>
      <c r="M5" s="289">
        <f>SUM((H5/E5/B5)*5)</f>
        <v>8.0055158333333338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B142"/>
  <sheetViews>
    <sheetView view="pageBreakPreview" zoomScale="85" zoomScaleSheetLayoutView="85" workbookViewId="0">
      <pane ySplit="2" topLeftCell="A45" activePane="bottomLeft" state="frozen"/>
      <selection pane="bottomLeft" activeCell="A22" sqref="A22:B70"/>
    </sheetView>
  </sheetViews>
  <sheetFormatPr defaultRowHeight="22.5" customHeight="1"/>
  <cols>
    <col min="1" max="1" width="50.75" style="84" customWidth="1"/>
    <col min="2" max="2" width="21.25" style="152" customWidth="1"/>
    <col min="3" max="16384" width="9" style="84"/>
  </cols>
  <sheetData>
    <row r="1" spans="1:2" ht="22.5" customHeight="1">
      <c r="A1" s="99" t="s">
        <v>1598</v>
      </c>
      <c r="B1" s="147"/>
    </row>
    <row r="2" spans="1:2" ht="22.5" customHeight="1">
      <c r="A2" s="121" t="s">
        <v>1599</v>
      </c>
      <c r="B2" s="148" t="s">
        <v>1453</v>
      </c>
    </row>
    <row r="3" spans="1:2" ht="22.5" customHeight="1">
      <c r="A3" s="424" t="s">
        <v>1600</v>
      </c>
      <c r="B3" s="424"/>
    </row>
    <row r="4" spans="1:2" ht="22.5" customHeight="1">
      <c r="A4" s="149" t="s">
        <v>1601</v>
      </c>
      <c r="B4" s="148">
        <f>SUM(สรุปจำนวน!P46)</f>
        <v>2123954</v>
      </c>
    </row>
    <row r="5" spans="1:2" ht="22.5" customHeight="1">
      <c r="A5" s="149" t="s">
        <v>1602</v>
      </c>
      <c r="B5" s="148">
        <f>SUM(สรุปจำนวน!P43)</f>
        <v>847433</v>
      </c>
    </row>
    <row r="6" spans="1:2" ht="22.5" customHeight="1">
      <c r="A6" s="149" t="s">
        <v>1603</v>
      </c>
      <c r="B6" s="148">
        <f>SUM(สรุปจำนวน!P49)</f>
        <v>9156135</v>
      </c>
    </row>
    <row r="7" spans="1:2" ht="22.5" customHeight="1">
      <c r="A7" s="424" t="s">
        <v>1604</v>
      </c>
      <c r="B7" s="424"/>
    </row>
    <row r="8" spans="1:2" ht="22.5" customHeight="1">
      <c r="A8" s="149" t="s">
        <v>1601</v>
      </c>
      <c r="B8" s="148">
        <f>SUM(สรุปจำนวน!R46)</f>
        <v>2269663</v>
      </c>
    </row>
    <row r="9" spans="1:2" ht="22.5" customHeight="1">
      <c r="A9" s="149" t="s">
        <v>1602</v>
      </c>
      <c r="B9" s="148">
        <f>SUM(สรุปจำนวน!R43)</f>
        <v>0</v>
      </c>
    </row>
    <row r="10" spans="1:2" ht="22.5" customHeight="1">
      <c r="A10" s="149" t="s">
        <v>1603</v>
      </c>
      <c r="B10" s="148">
        <f>SUM(สรุปจำนวน!R49)</f>
        <v>3237133.35</v>
      </c>
    </row>
    <row r="11" spans="1:2" ht="22.5" customHeight="1">
      <c r="A11" s="424" t="s">
        <v>1605</v>
      </c>
      <c r="B11" s="424"/>
    </row>
    <row r="12" spans="1:2" ht="22.5" customHeight="1">
      <c r="A12" s="149" t="s">
        <v>1601</v>
      </c>
      <c r="B12" s="148">
        <f>SUM(สรุปจำนวน!F10)</f>
        <v>114</v>
      </c>
    </row>
    <row r="13" spans="1:2" ht="22.5" customHeight="1">
      <c r="A13" s="149" t="s">
        <v>1602</v>
      </c>
      <c r="B13" s="148">
        <f>SUM(สรุปจำนวน!F7)</f>
        <v>38</v>
      </c>
    </row>
    <row r="14" spans="1:2" ht="22.5" customHeight="1">
      <c r="A14" s="149" t="s">
        <v>1603</v>
      </c>
      <c r="B14" s="148" t="e">
        <f>SUM(สรุปจำนวน!#REF!)</f>
        <v>#REF!</v>
      </c>
    </row>
    <row r="15" spans="1:2" ht="22.5" customHeight="1">
      <c r="A15" s="424" t="s">
        <v>1606</v>
      </c>
      <c r="B15" s="424"/>
    </row>
    <row r="16" spans="1:2" ht="22.5" customHeight="1">
      <c r="A16" s="149" t="s">
        <v>1601</v>
      </c>
      <c r="B16" s="148">
        <f>SUM(สรุปจำนวน!D10)</f>
        <v>40</v>
      </c>
    </row>
    <row r="17" spans="1:2" ht="22.5" customHeight="1">
      <c r="A17" s="149" t="s">
        <v>1602</v>
      </c>
      <c r="B17" s="148">
        <f>SUM(สรุปจำนวน!D7)</f>
        <v>5</v>
      </c>
    </row>
    <row r="18" spans="1:2" ht="22.5" customHeight="1">
      <c r="A18" s="149" t="s">
        <v>1603</v>
      </c>
      <c r="B18" s="148">
        <f>SUM(สรุปจำนวน!P104)</f>
        <v>48.15080630870105</v>
      </c>
    </row>
    <row r="19" spans="1:2" ht="22.5" customHeight="1">
      <c r="A19" s="104"/>
      <c r="B19" s="147"/>
    </row>
    <row r="20" spans="1:2" ht="22.5" customHeight="1">
      <c r="A20" s="99" t="s">
        <v>1607</v>
      </c>
      <c r="B20" s="147"/>
    </row>
    <row r="21" spans="1:2" ht="22.5" customHeight="1">
      <c r="A21" s="121" t="s">
        <v>1599</v>
      </c>
      <c r="B21" s="148" t="s">
        <v>1608</v>
      </c>
    </row>
    <row r="22" spans="1:2" ht="22.5" customHeight="1">
      <c r="A22" s="121" t="s">
        <v>1753</v>
      </c>
      <c r="B22" s="148"/>
    </row>
    <row r="23" spans="1:2" ht="22.5" customHeight="1">
      <c r="A23" s="149" t="s">
        <v>1609</v>
      </c>
      <c r="B23" s="150">
        <f>SUM(สรุปจำนวน!P41)</f>
        <v>2258150</v>
      </c>
    </row>
    <row r="24" spans="1:2" ht="22.5" customHeight="1">
      <c r="A24" s="149" t="s">
        <v>1610</v>
      </c>
      <c r="B24" s="150">
        <f>SUM(สรุปจำนวน!R41)</f>
        <v>2517373.35</v>
      </c>
    </row>
    <row r="25" spans="1:2" ht="22.5" customHeight="1">
      <c r="A25" s="149" t="s">
        <v>1611</v>
      </c>
      <c r="B25" s="150">
        <f>SUM(B23:B24)</f>
        <v>4775523.3499999996</v>
      </c>
    </row>
    <row r="26" spans="1:2" ht="22.5" customHeight="1">
      <c r="A26" s="149" t="s">
        <v>1612</v>
      </c>
      <c r="B26" s="150">
        <f>SUM(สรุปจำนวน!D41)</f>
        <v>73</v>
      </c>
    </row>
    <row r="27" spans="1:2" ht="22.5" customHeight="1">
      <c r="A27" s="149" t="s">
        <v>1613</v>
      </c>
      <c r="B27" s="151">
        <f>SUM(B25/B26)</f>
        <v>65418.128082191775</v>
      </c>
    </row>
    <row r="28" spans="1:2" ht="22.5" customHeight="1">
      <c r="A28" s="149" t="s">
        <v>1614</v>
      </c>
      <c r="B28" s="151">
        <f>SUM((B27/25000)*5)</f>
        <v>13.083625616438354</v>
      </c>
    </row>
    <row r="29" spans="1:2" ht="22.5" customHeight="1">
      <c r="A29" s="121" t="s">
        <v>1754</v>
      </c>
      <c r="B29" s="148"/>
    </row>
    <row r="30" spans="1:2" ht="22.5" customHeight="1">
      <c r="A30" s="149" t="s">
        <v>1609</v>
      </c>
      <c r="B30" s="150">
        <f>SUM(สรุปจำนวน!P42)</f>
        <v>541500</v>
      </c>
    </row>
    <row r="31" spans="1:2" ht="22.5" customHeight="1">
      <c r="A31" s="149" t="s">
        <v>1610</v>
      </c>
      <c r="B31" s="150">
        <f>SUM(สรุปจำนวน!R42)</f>
        <v>0</v>
      </c>
    </row>
    <row r="32" spans="1:2" ht="22.5" customHeight="1">
      <c r="A32" s="149" t="s">
        <v>1611</v>
      </c>
      <c r="B32" s="150">
        <f>SUM(B30:B31)</f>
        <v>541500</v>
      </c>
    </row>
    <row r="33" spans="1:2" ht="22.5" customHeight="1">
      <c r="A33" s="149" t="s">
        <v>1612</v>
      </c>
      <c r="B33" s="150">
        <f>SUM(สรุปจำนวน!D42)</f>
        <v>28.5</v>
      </c>
    </row>
    <row r="34" spans="1:2" ht="22.5" customHeight="1">
      <c r="A34" s="149" t="s">
        <v>1613</v>
      </c>
      <c r="B34" s="151">
        <f>SUM(B32/B33)</f>
        <v>19000</v>
      </c>
    </row>
    <row r="35" spans="1:2" ht="22.5" customHeight="1">
      <c r="A35" s="149" t="s">
        <v>1615</v>
      </c>
      <c r="B35" s="151">
        <f>SUM((B34/25000)*5)</f>
        <v>3.8</v>
      </c>
    </row>
    <row r="36" spans="1:2" ht="22.5" customHeight="1">
      <c r="A36" s="121" t="s">
        <v>1755</v>
      </c>
      <c r="B36" s="148"/>
    </row>
    <row r="37" spans="1:2" ht="22.5" customHeight="1">
      <c r="A37" s="149" t="s">
        <v>1609</v>
      </c>
      <c r="B37" s="150">
        <f>SUM(สรุปจำนวน!P43)</f>
        <v>847433</v>
      </c>
    </row>
    <row r="38" spans="1:2" ht="22.5" customHeight="1">
      <c r="A38" s="149" t="s">
        <v>1610</v>
      </c>
      <c r="B38" s="150">
        <f>SUM(สรุปจำนวน!R43)</f>
        <v>0</v>
      </c>
    </row>
    <row r="39" spans="1:2" ht="22.5" customHeight="1">
      <c r="A39" s="149" t="s">
        <v>1611</v>
      </c>
      <c r="B39" s="150">
        <f>SUM(B37:B38)</f>
        <v>847433</v>
      </c>
    </row>
    <row r="40" spans="1:2" ht="22.5" customHeight="1">
      <c r="A40" s="149" t="s">
        <v>1612</v>
      </c>
      <c r="B40" s="150">
        <f>SUM(สรุปจำนวน!D43)</f>
        <v>38</v>
      </c>
    </row>
    <row r="41" spans="1:2" ht="22.5" customHeight="1">
      <c r="A41" s="149" t="s">
        <v>1613</v>
      </c>
      <c r="B41" s="151">
        <f>SUM(B39/B40)</f>
        <v>22300.86842105263</v>
      </c>
    </row>
    <row r="42" spans="1:2" ht="22.5" customHeight="1">
      <c r="A42" s="149" t="s">
        <v>1614</v>
      </c>
      <c r="B42" s="151">
        <f>SUM((B41/50000)*5)</f>
        <v>2.2300868421052629</v>
      </c>
    </row>
    <row r="43" spans="1:2" ht="22.5" customHeight="1">
      <c r="A43" s="121" t="s">
        <v>1756</v>
      </c>
      <c r="B43" s="148"/>
    </row>
    <row r="44" spans="1:2" ht="22.5" customHeight="1">
      <c r="A44" s="149" t="s">
        <v>1609</v>
      </c>
      <c r="B44" s="150">
        <f>SUM(สรุปจำนวน!P44)</f>
        <v>1586950</v>
      </c>
    </row>
    <row r="45" spans="1:2" ht="22.5" customHeight="1">
      <c r="A45" s="149" t="s">
        <v>1610</v>
      </c>
      <c r="B45" s="150">
        <f>SUM(สรุปจำนวน!R44)</f>
        <v>0</v>
      </c>
    </row>
    <row r="46" spans="1:2" ht="22.5" customHeight="1">
      <c r="A46" s="149" t="s">
        <v>1611</v>
      </c>
      <c r="B46" s="150">
        <f>SUM(B44:B45)</f>
        <v>1586950</v>
      </c>
    </row>
    <row r="47" spans="1:2" ht="22.5" customHeight="1">
      <c r="A47" s="149" t="s">
        <v>1612</v>
      </c>
      <c r="B47" s="150">
        <f>SUM(สรุปจำนวน!D44)</f>
        <v>71</v>
      </c>
    </row>
    <row r="48" spans="1:2" ht="22.5" customHeight="1">
      <c r="A48" s="149" t="s">
        <v>1613</v>
      </c>
      <c r="B48" s="151">
        <f>SUM(B46/B47)</f>
        <v>22351.408450704224</v>
      </c>
    </row>
    <row r="49" spans="1:2" ht="22.5" customHeight="1">
      <c r="A49" s="149" t="s">
        <v>1614</v>
      </c>
      <c r="B49" s="151">
        <f>SUM((B48/25000)*5)</f>
        <v>4.4702816901408449</v>
      </c>
    </row>
    <row r="50" spans="1:2" ht="22.5" customHeight="1">
      <c r="A50" s="121" t="s">
        <v>1757</v>
      </c>
      <c r="B50" s="148"/>
    </row>
    <row r="51" spans="1:2" ht="22.5" customHeight="1">
      <c r="A51" s="149" t="s">
        <v>1609</v>
      </c>
      <c r="B51" s="150">
        <f>SUM(สรุปจำนวน!P45)</f>
        <v>3900735</v>
      </c>
    </row>
    <row r="52" spans="1:2" ht="22.5" customHeight="1">
      <c r="A52" s="149" t="s">
        <v>1610</v>
      </c>
      <c r="B52" s="150">
        <f>SUM(สรุปจำนวน!R45)</f>
        <v>719760</v>
      </c>
    </row>
    <row r="53" spans="1:2" ht="22.5" customHeight="1">
      <c r="A53" s="149" t="s">
        <v>1611</v>
      </c>
      <c r="B53" s="150">
        <f>SUM(B51:B52)</f>
        <v>4620495</v>
      </c>
    </row>
    <row r="54" spans="1:2" ht="22.5" customHeight="1">
      <c r="A54" s="149" t="s">
        <v>1612</v>
      </c>
      <c r="B54" s="150">
        <f>SUM(สรุปจำนวน!D45)</f>
        <v>73.5</v>
      </c>
    </row>
    <row r="55" spans="1:2" ht="22.5" customHeight="1">
      <c r="A55" s="149" t="s">
        <v>1613</v>
      </c>
      <c r="B55" s="151">
        <f>SUM(B53/B54)</f>
        <v>62863.877551020407</v>
      </c>
    </row>
    <row r="56" spans="1:2" ht="22.5" customHeight="1">
      <c r="A56" s="149" t="s">
        <v>1615</v>
      </c>
      <c r="B56" s="151">
        <f>SUM((B55/25000)*5)</f>
        <v>12.572775510204082</v>
      </c>
    </row>
    <row r="57" spans="1:2" ht="22.5" customHeight="1">
      <c r="A57" s="121" t="s">
        <v>1601</v>
      </c>
      <c r="B57" s="148"/>
    </row>
    <row r="58" spans="1:2" ht="22.5" customHeight="1">
      <c r="A58" s="149" t="s">
        <v>1609</v>
      </c>
      <c r="B58" s="150">
        <f>SUM(สรุปจำนวน!P46)</f>
        <v>2123954</v>
      </c>
    </row>
    <row r="59" spans="1:2" ht="22.5" customHeight="1">
      <c r="A59" s="149" t="s">
        <v>1610</v>
      </c>
      <c r="B59" s="150">
        <f>SUM(สรุปจำนวน!R46)</f>
        <v>2269663</v>
      </c>
    </row>
    <row r="60" spans="1:2" ht="22.5" customHeight="1">
      <c r="A60" s="149" t="s">
        <v>1611</v>
      </c>
      <c r="B60" s="150">
        <f>SUM(B58:B59)</f>
        <v>4393617</v>
      </c>
    </row>
    <row r="61" spans="1:2" ht="22.5" customHeight="1">
      <c r="A61" s="149" t="s">
        <v>1612</v>
      </c>
      <c r="B61" s="150">
        <f>SUM(สรุปจำนวน!D46)</f>
        <v>114</v>
      </c>
    </row>
    <row r="62" spans="1:2" ht="22.5" customHeight="1">
      <c r="A62" s="149" t="s">
        <v>1613</v>
      </c>
      <c r="B62" s="151">
        <f>SUM(B60/B61)</f>
        <v>38540.5</v>
      </c>
    </row>
    <row r="63" spans="1:2" ht="22.5" customHeight="1">
      <c r="A63" s="149" t="s">
        <v>1614</v>
      </c>
      <c r="B63" s="151">
        <f>SUM((B62/60000)*5)</f>
        <v>3.2117083333333336</v>
      </c>
    </row>
    <row r="64" spans="1:2" ht="22.5" customHeight="1">
      <c r="A64" s="121" t="s">
        <v>1758</v>
      </c>
      <c r="B64" s="148"/>
    </row>
    <row r="65" spans="1:2" ht="22.5" customHeight="1">
      <c r="A65" s="149" t="s">
        <v>1609</v>
      </c>
      <c r="B65" s="150">
        <f>SUM(สรุปจำนวน!P47)</f>
        <v>868800</v>
      </c>
    </row>
    <row r="66" spans="1:2" ht="22.5" customHeight="1">
      <c r="A66" s="149" t="s">
        <v>1610</v>
      </c>
      <c r="B66" s="150">
        <f>SUM(สรุปจำนวน!R47)</f>
        <v>0</v>
      </c>
    </row>
    <row r="67" spans="1:2" ht="22.5" customHeight="1">
      <c r="A67" s="149" t="s">
        <v>1611</v>
      </c>
      <c r="B67" s="150">
        <f>SUM(B65:B66)</f>
        <v>868800</v>
      </c>
    </row>
    <row r="68" spans="1:2" ht="22.5" customHeight="1">
      <c r="A68" s="149" t="s">
        <v>1612</v>
      </c>
      <c r="B68" s="150">
        <f>SUM(สรุปจำนวน!D47)</f>
        <v>20</v>
      </c>
    </row>
    <row r="69" spans="1:2" ht="22.5" customHeight="1">
      <c r="A69" s="149" t="s">
        <v>1613</v>
      </c>
      <c r="B69" s="151">
        <f>SUM(B67/B68)</f>
        <v>43440</v>
      </c>
    </row>
    <row r="70" spans="1:2" ht="22.5" customHeight="1">
      <c r="A70" s="149" t="s">
        <v>1615</v>
      </c>
      <c r="B70" s="151">
        <f>SUM((B69/25000)*5)</f>
        <v>8.6880000000000006</v>
      </c>
    </row>
    <row r="71" spans="1:2" ht="22.5" customHeight="1">
      <c r="A71" s="19"/>
      <c r="B71" s="147"/>
    </row>
    <row r="72" spans="1:2" ht="22.5" customHeight="1">
      <c r="A72" s="99" t="s">
        <v>1607</v>
      </c>
      <c r="B72" s="147"/>
    </row>
    <row r="73" spans="1:2" ht="22.5" customHeight="1">
      <c r="A73" s="121" t="s">
        <v>1599</v>
      </c>
      <c r="B73" s="148" t="s">
        <v>1608</v>
      </c>
    </row>
    <row r="74" spans="1:2" ht="22.5" customHeight="1">
      <c r="A74" s="424" t="s">
        <v>1603</v>
      </c>
      <c r="B74" s="424"/>
    </row>
    <row r="75" spans="1:2" ht="22.5" customHeight="1">
      <c r="A75" s="149" t="s">
        <v>1609</v>
      </c>
      <c r="B75" s="150">
        <f>SUM(B6)</f>
        <v>9156135</v>
      </c>
    </row>
    <row r="76" spans="1:2" ht="22.5" customHeight="1">
      <c r="A76" s="149" t="s">
        <v>1610</v>
      </c>
      <c r="B76" s="150">
        <f>SUM(B10)</f>
        <v>3237133.35</v>
      </c>
    </row>
    <row r="77" spans="1:2" ht="22.5" customHeight="1">
      <c r="A77" s="149" t="s">
        <v>1611</v>
      </c>
      <c r="B77" s="150">
        <f>SUM(B75:B76)</f>
        <v>12393268.35</v>
      </c>
    </row>
    <row r="78" spans="1:2" ht="22.5" customHeight="1">
      <c r="A78" s="149" t="s">
        <v>1612</v>
      </c>
      <c r="B78" s="150" t="e">
        <f>SUM(B14)</f>
        <v>#REF!</v>
      </c>
    </row>
    <row r="79" spans="1:2" ht="42">
      <c r="A79" s="149" t="s">
        <v>1613</v>
      </c>
      <c r="B79" s="151" t="e">
        <f>SUM(B77/B78)</f>
        <v>#REF!</v>
      </c>
    </row>
    <row r="80" spans="1:2" ht="42">
      <c r="A80" s="149" t="s">
        <v>1616</v>
      </c>
      <c r="B80" s="151" t="e">
        <f>SUM((B79/25000)*5)</f>
        <v>#REF!</v>
      </c>
    </row>
    <row r="81" spans="2:2" ht="14.25"/>
    <row r="82" spans="2:2" ht="14.25"/>
    <row r="83" spans="2:2" ht="14.25"/>
    <row r="84" spans="2:2" ht="14.25"/>
    <row r="85" spans="2:2" ht="14.25"/>
    <row r="86" spans="2:2" ht="14.25"/>
    <row r="87" spans="2:2" ht="14.25"/>
    <row r="88" spans="2:2" ht="14.25"/>
    <row r="89" spans="2:2" ht="14.25"/>
    <row r="90" spans="2:2" ht="14.25"/>
    <row r="91" spans="2:2" ht="14.25"/>
    <row r="92" spans="2:2" ht="14.25"/>
    <row r="93" spans="2:2" ht="22.5" customHeight="1">
      <c r="B93" s="84"/>
    </row>
    <row r="94" spans="2:2" ht="22.5" customHeight="1">
      <c r="B94" s="84"/>
    </row>
    <row r="95" spans="2:2" ht="22.5" customHeight="1">
      <c r="B95" s="84"/>
    </row>
    <row r="96" spans="2:2" ht="22.5" customHeight="1">
      <c r="B96" s="84"/>
    </row>
    <row r="97" spans="2:2" ht="22.5" customHeight="1">
      <c r="B97" s="84"/>
    </row>
    <row r="98" spans="2:2" ht="22.5" customHeight="1">
      <c r="B98" s="84"/>
    </row>
    <row r="99" spans="2:2" ht="22.5" customHeight="1">
      <c r="B99" s="84"/>
    </row>
    <row r="100" spans="2:2" ht="22.5" customHeight="1">
      <c r="B100" s="84"/>
    </row>
    <row r="101" spans="2:2" ht="22.5" customHeight="1">
      <c r="B101" s="84"/>
    </row>
    <row r="102" spans="2:2" ht="22.5" customHeight="1">
      <c r="B102" s="84"/>
    </row>
    <row r="103" spans="2:2" ht="22.5" customHeight="1">
      <c r="B103" s="84"/>
    </row>
    <row r="104" spans="2:2" ht="22.5" customHeight="1">
      <c r="B104" s="84"/>
    </row>
    <row r="105" spans="2:2" ht="22.5" customHeight="1">
      <c r="B105" s="84"/>
    </row>
    <row r="106" spans="2:2" ht="22.5" customHeight="1">
      <c r="B106" s="84"/>
    </row>
    <row r="107" spans="2:2" ht="22.5" customHeight="1">
      <c r="B107" s="84"/>
    </row>
    <row r="108" spans="2:2" ht="22.5" customHeight="1">
      <c r="B108" s="84"/>
    </row>
    <row r="109" spans="2:2" ht="22.5" customHeight="1">
      <c r="B109" s="84"/>
    </row>
    <row r="110" spans="2:2" ht="22.5" customHeight="1">
      <c r="B110" s="84"/>
    </row>
    <row r="111" spans="2:2" ht="22.5" customHeight="1">
      <c r="B111" s="84"/>
    </row>
    <row r="112" spans="2:2" ht="22.5" customHeight="1">
      <c r="B112" s="84"/>
    </row>
    <row r="113" spans="2:2" ht="22.5" customHeight="1">
      <c r="B113" s="84"/>
    </row>
    <row r="114" spans="2:2" ht="22.5" customHeight="1">
      <c r="B114" s="84"/>
    </row>
    <row r="115" spans="2:2" ht="22.5" customHeight="1">
      <c r="B115" s="84"/>
    </row>
    <row r="116" spans="2:2" ht="22.5" customHeight="1">
      <c r="B116" s="84"/>
    </row>
    <row r="117" spans="2:2" ht="22.5" customHeight="1">
      <c r="B117" s="84"/>
    </row>
    <row r="118" spans="2:2" ht="22.5" customHeight="1">
      <c r="B118" s="84"/>
    </row>
    <row r="119" spans="2:2" ht="22.5" customHeight="1">
      <c r="B119" s="84"/>
    </row>
    <row r="120" spans="2:2" ht="22.5" customHeight="1">
      <c r="B120" s="84"/>
    </row>
    <row r="121" spans="2:2" ht="22.5" customHeight="1">
      <c r="B121" s="84"/>
    </row>
    <row r="122" spans="2:2" ht="22.5" customHeight="1">
      <c r="B122" s="84"/>
    </row>
    <row r="123" spans="2:2" ht="22.5" customHeight="1">
      <c r="B123" s="84"/>
    </row>
    <row r="124" spans="2:2" ht="22.5" customHeight="1">
      <c r="B124" s="84"/>
    </row>
    <row r="125" spans="2:2" ht="22.5" customHeight="1">
      <c r="B125" s="84"/>
    </row>
    <row r="126" spans="2:2" ht="22.5" customHeight="1">
      <c r="B126" s="84"/>
    </row>
    <row r="127" spans="2:2" ht="22.5" customHeight="1">
      <c r="B127" s="84"/>
    </row>
    <row r="128" spans="2:2" ht="22.5" customHeight="1">
      <c r="B128" s="84"/>
    </row>
    <row r="129" spans="2:2" ht="22.5" customHeight="1">
      <c r="B129" s="84"/>
    </row>
    <row r="130" spans="2:2" ht="22.5" customHeight="1">
      <c r="B130" s="84"/>
    </row>
    <row r="131" spans="2:2" ht="22.5" customHeight="1">
      <c r="B131" s="84"/>
    </row>
    <row r="132" spans="2:2" ht="22.5" customHeight="1">
      <c r="B132" s="84"/>
    </row>
    <row r="133" spans="2:2" ht="22.5" customHeight="1">
      <c r="B133" s="84"/>
    </row>
    <row r="134" spans="2:2" ht="22.5" customHeight="1">
      <c r="B134" s="84"/>
    </row>
    <row r="135" spans="2:2" ht="22.5" customHeight="1">
      <c r="B135" s="84"/>
    </row>
    <row r="139" spans="2:2" ht="22.5" customHeight="1">
      <c r="B139" s="84"/>
    </row>
    <row r="140" spans="2:2" ht="22.5" customHeight="1">
      <c r="B140" s="84"/>
    </row>
    <row r="141" spans="2:2" ht="22.5" customHeight="1">
      <c r="B141" s="84"/>
    </row>
    <row r="142" spans="2:2" ht="22.5" customHeight="1">
      <c r="B142" s="84"/>
    </row>
  </sheetData>
  <autoFilter ref="A2:J131" xr:uid="{00000000-0009-0000-0000-000002000000}">
    <sortState ref="A3:J107">
      <sortCondition ref="H2:H103"/>
    </sortState>
  </autoFilter>
  <mergeCells count="5">
    <mergeCell ref="A74:B74"/>
    <mergeCell ref="A3:B3"/>
    <mergeCell ref="A7:B7"/>
    <mergeCell ref="A11:B11"/>
    <mergeCell ref="A15:B15"/>
  </mergeCells>
  <printOptions horizontalCentered="1"/>
  <pageMargins left="0.11811023622047245" right="0.31496062992125984" top="0.35433070866141736" bottom="0.35433070866141736" header="0.31496062992125984" footer="0.31496062992125984"/>
  <pageSetup paperSize="9" fitToHeight="16" orientation="portrait" horizontalDpi="300" verticalDpi="300" r:id="rId1"/>
  <rowBreaks count="6" manualBreakCount="6">
    <brk id="70" max="1" man="1"/>
    <brk id="74" max="1" man="1"/>
    <brk id="88" max="1" man="1"/>
    <brk id="91" max="1" man="1"/>
    <brk id="99" max="1" man="1"/>
    <brk id="120" max="1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124"/>
  <sheetViews>
    <sheetView view="pageBreakPreview" topLeftCell="A84" zoomScale="85" zoomScaleNormal="85" zoomScaleSheetLayoutView="85" workbookViewId="0">
      <selection activeCell="B98" sqref="B98:B101"/>
    </sheetView>
  </sheetViews>
  <sheetFormatPr defaultRowHeight="19.5"/>
  <cols>
    <col min="1" max="1" width="46.125" style="155" customWidth="1"/>
    <col min="2" max="2" width="14" style="159" customWidth="1"/>
    <col min="3" max="3" width="14.125" style="159" customWidth="1"/>
    <col min="4" max="4" width="9" style="179"/>
    <col min="5" max="16384" width="9" style="155"/>
  </cols>
  <sheetData>
    <row r="1" spans="1:4">
      <c r="A1" s="153" t="s">
        <v>1599</v>
      </c>
      <c r="B1" s="153" t="s">
        <v>1453</v>
      </c>
      <c r="C1" s="153" t="s">
        <v>1617</v>
      </c>
    </row>
    <row r="2" spans="1:4">
      <c r="A2" s="426" t="s">
        <v>1605</v>
      </c>
      <c r="B2" s="427"/>
      <c r="C2" s="428"/>
    </row>
    <row r="3" spans="1:4">
      <c r="A3" s="154" t="s">
        <v>1601</v>
      </c>
      <c r="B3" s="156">
        <f>SUM(สรุปจำนวน!F10)</f>
        <v>114</v>
      </c>
      <c r="C3" s="156" t="s">
        <v>1287</v>
      </c>
    </row>
    <row r="4" spans="1:4">
      <c r="A4" s="154" t="s">
        <v>1602</v>
      </c>
      <c r="B4" s="156">
        <f>SUM(สรุปจำนวน!F7)</f>
        <v>38</v>
      </c>
      <c r="C4" s="156" t="s">
        <v>1287</v>
      </c>
    </row>
    <row r="5" spans="1:4">
      <c r="A5" s="154" t="s">
        <v>1603</v>
      </c>
      <c r="B5" s="156" t="e">
        <f>SUM(สรุปจำนวน!#REF!)</f>
        <v>#REF!</v>
      </c>
      <c r="C5" s="156" t="s">
        <v>1287</v>
      </c>
    </row>
    <row r="6" spans="1:4">
      <c r="A6" s="426" t="s">
        <v>1606</v>
      </c>
      <c r="B6" s="427"/>
      <c r="C6" s="428"/>
    </row>
    <row r="7" spans="1:4">
      <c r="A7" s="154" t="s">
        <v>1601</v>
      </c>
      <c r="B7" s="156">
        <f>SUM(สรุปจำนวน!D10)</f>
        <v>40</v>
      </c>
      <c r="C7" s="156" t="s">
        <v>1287</v>
      </c>
    </row>
    <row r="8" spans="1:4">
      <c r="A8" s="154" t="s">
        <v>1602</v>
      </c>
      <c r="B8" s="156">
        <f>SUM(สรุปจำนวน!D7)</f>
        <v>5</v>
      </c>
      <c r="C8" s="156" t="s">
        <v>1287</v>
      </c>
    </row>
    <row r="9" spans="1:4">
      <c r="A9" s="154" t="s">
        <v>1603</v>
      </c>
      <c r="B9" s="156" t="e">
        <f>SUM(สรุปจำนวน!#REF!)</f>
        <v>#REF!</v>
      </c>
      <c r="C9" s="156" t="s">
        <v>1287</v>
      </c>
    </row>
    <row r="10" spans="1:4">
      <c r="A10" s="429" t="s">
        <v>1618</v>
      </c>
      <c r="B10" s="430"/>
      <c r="C10" s="431"/>
      <c r="D10" s="180">
        <v>0.2</v>
      </c>
    </row>
    <row r="11" spans="1:4">
      <c r="A11" s="154" t="s">
        <v>1601</v>
      </c>
      <c r="B11" s="156">
        <f>SUM(สรุปจำนวน!E28)</f>
        <v>15</v>
      </c>
      <c r="C11" s="156">
        <f>SUM(B11*0.2)</f>
        <v>3</v>
      </c>
    </row>
    <row r="12" spans="1:4">
      <c r="A12" s="154" t="s">
        <v>1602</v>
      </c>
      <c r="B12" s="156">
        <f>SUM(สรุปจำนวน!E25)</f>
        <v>0</v>
      </c>
      <c r="C12" s="156">
        <f t="shared" ref="C12:C13" si="0">SUM(B12*0.2)</f>
        <v>0</v>
      </c>
    </row>
    <row r="13" spans="1:4">
      <c r="A13" s="154" t="s">
        <v>1603</v>
      </c>
      <c r="B13" s="157">
        <f>SUM(สรุปจำนวน!E31)</f>
        <v>19</v>
      </c>
      <c r="C13" s="156">
        <f t="shared" si="0"/>
        <v>3.8000000000000003</v>
      </c>
    </row>
    <row r="14" spans="1:4">
      <c r="A14" s="426" t="s">
        <v>1619</v>
      </c>
      <c r="B14" s="427"/>
      <c r="C14" s="428"/>
      <c r="D14" s="180">
        <v>0.4</v>
      </c>
    </row>
    <row r="15" spans="1:4">
      <c r="A15" s="154" t="s">
        <v>1601</v>
      </c>
      <c r="B15" s="156">
        <f>SUM(สรุปจำนวน!K28+สรุปจำนวน!F28)</f>
        <v>0</v>
      </c>
      <c r="C15" s="156">
        <f>SUM(B15*0.4)</f>
        <v>0</v>
      </c>
    </row>
    <row r="16" spans="1:4">
      <c r="A16" s="154" t="s">
        <v>1602</v>
      </c>
      <c r="B16" s="156">
        <f>SUM(สรุปจำนวน!K25+สรุปจำนวน!F25)</f>
        <v>1</v>
      </c>
      <c r="C16" s="156">
        <f t="shared" ref="C16:C17" si="1">SUM(B16*0.4)</f>
        <v>0.4</v>
      </c>
    </row>
    <row r="17" spans="1:4">
      <c r="A17" s="154" t="s">
        <v>1603</v>
      </c>
      <c r="B17" s="157">
        <f>SUM(สรุปจำนวน!K31+สรุปจำนวน!F31)</f>
        <v>6</v>
      </c>
      <c r="C17" s="156">
        <f t="shared" si="1"/>
        <v>2.4000000000000004</v>
      </c>
    </row>
    <row r="18" spans="1:4">
      <c r="A18" s="426" t="s">
        <v>1620</v>
      </c>
      <c r="B18" s="427"/>
      <c r="C18" s="428"/>
      <c r="D18" s="180">
        <v>0.4</v>
      </c>
    </row>
    <row r="19" spans="1:4">
      <c r="A19" s="154" t="s">
        <v>1601</v>
      </c>
      <c r="B19" s="156">
        <v>0</v>
      </c>
      <c r="C19" s="156">
        <v>0</v>
      </c>
    </row>
    <row r="20" spans="1:4">
      <c r="A20" s="154" t="s">
        <v>1602</v>
      </c>
      <c r="B20" s="156">
        <v>0</v>
      </c>
      <c r="C20" s="156">
        <v>0</v>
      </c>
    </row>
    <row r="21" spans="1:4">
      <c r="A21" s="154" t="s">
        <v>1603</v>
      </c>
      <c r="B21" s="156">
        <v>0</v>
      </c>
      <c r="C21" s="156">
        <v>0</v>
      </c>
    </row>
    <row r="22" spans="1:4" ht="19.5" customHeight="1">
      <c r="A22" s="426" t="s">
        <v>1621</v>
      </c>
      <c r="B22" s="427"/>
      <c r="C22" s="428"/>
      <c r="D22" s="180">
        <v>0.6</v>
      </c>
    </row>
    <row r="23" spans="1:4">
      <c r="A23" s="154" t="s">
        <v>1601</v>
      </c>
      <c r="B23" s="156">
        <f>SUM(สรุปจำนวน!G28)</f>
        <v>1</v>
      </c>
      <c r="C23" s="156">
        <f>SUM(B23*0.6)</f>
        <v>0.6</v>
      </c>
    </row>
    <row r="24" spans="1:4">
      <c r="A24" s="154" t="s">
        <v>1602</v>
      </c>
      <c r="B24" s="156">
        <f>SUM(สรุปจำนวน!G25)</f>
        <v>0</v>
      </c>
      <c r="C24" s="156">
        <f t="shared" ref="C24:C25" si="2">SUM(B24*0.6)</f>
        <v>0</v>
      </c>
    </row>
    <row r="25" spans="1:4">
      <c r="A25" s="154" t="s">
        <v>1603</v>
      </c>
      <c r="B25" s="157">
        <f>SUM(สรุปจำนวน!G31)</f>
        <v>16</v>
      </c>
      <c r="C25" s="156">
        <f t="shared" si="2"/>
        <v>9.6</v>
      </c>
    </row>
    <row r="26" spans="1:4">
      <c r="A26" s="426" t="s">
        <v>1622</v>
      </c>
      <c r="B26" s="427"/>
      <c r="C26" s="428"/>
      <c r="D26" s="180">
        <v>0.8</v>
      </c>
    </row>
    <row r="27" spans="1:4">
      <c r="A27" s="154" t="s">
        <v>1601</v>
      </c>
      <c r="B27" s="156">
        <f>SUM(สรุปจำนวน!H28+สรุปจำนวน!L28)</f>
        <v>9</v>
      </c>
      <c r="C27" s="156">
        <f>SUM(B27*0.8)</f>
        <v>7.2</v>
      </c>
    </row>
    <row r="28" spans="1:4">
      <c r="A28" s="154" t="s">
        <v>1602</v>
      </c>
      <c r="B28" s="156">
        <f>SUM(สรุปจำนวน!H25+สรุปจำนวน!L25)</f>
        <v>4</v>
      </c>
      <c r="C28" s="156">
        <f t="shared" ref="C28:C29" si="3">SUM(B28*0.8)</f>
        <v>3.2</v>
      </c>
    </row>
    <row r="29" spans="1:4">
      <c r="A29" s="154" t="s">
        <v>1603</v>
      </c>
      <c r="B29" s="157">
        <f>SUM(สรุปจำนวน!H31+สรุปจำนวน!L31)</f>
        <v>8</v>
      </c>
      <c r="C29" s="156">
        <f t="shared" si="3"/>
        <v>6.4</v>
      </c>
    </row>
    <row r="30" spans="1:4">
      <c r="A30" s="426" t="s">
        <v>1623</v>
      </c>
      <c r="B30" s="427"/>
      <c r="C30" s="428"/>
      <c r="D30" s="180">
        <v>1</v>
      </c>
    </row>
    <row r="31" spans="1:4">
      <c r="A31" s="154" t="s">
        <v>1601</v>
      </c>
      <c r="B31" s="156">
        <f>SUM(สรุปจำนวน!M28)</f>
        <v>1</v>
      </c>
      <c r="C31" s="156">
        <f>SUM(B31*1)</f>
        <v>1</v>
      </c>
    </row>
    <row r="32" spans="1:4">
      <c r="A32" s="154" t="s">
        <v>1602</v>
      </c>
      <c r="B32" s="156">
        <f>SUM(สรุปจำนวน!M25)</f>
        <v>0</v>
      </c>
      <c r="C32" s="156">
        <f t="shared" ref="C32:C33" si="4">SUM(B32*1)</f>
        <v>0</v>
      </c>
    </row>
    <row r="33" spans="1:4">
      <c r="A33" s="154" t="s">
        <v>1603</v>
      </c>
      <c r="B33" s="157">
        <f>SUM(สรุปจำนวน!M31)</f>
        <v>3</v>
      </c>
      <c r="C33" s="156">
        <f t="shared" si="4"/>
        <v>3</v>
      </c>
    </row>
    <row r="34" spans="1:4">
      <c r="A34" s="426" t="s">
        <v>1624</v>
      </c>
      <c r="B34" s="427"/>
      <c r="C34" s="428"/>
      <c r="D34" s="180">
        <v>1</v>
      </c>
    </row>
    <row r="35" spans="1:4">
      <c r="A35" s="154" t="s">
        <v>1601</v>
      </c>
      <c r="B35" s="156">
        <v>0</v>
      </c>
      <c r="C35" s="156">
        <f>SUM(B35*1)</f>
        <v>0</v>
      </c>
    </row>
    <row r="36" spans="1:4">
      <c r="A36" s="154" t="s">
        <v>1602</v>
      </c>
      <c r="B36" s="156">
        <v>0</v>
      </c>
      <c r="C36" s="156">
        <f t="shared" ref="C36:C37" si="5">SUM(B36*1)</f>
        <v>0</v>
      </c>
    </row>
    <row r="37" spans="1:4">
      <c r="A37" s="154" t="s">
        <v>1603</v>
      </c>
      <c r="B37" s="156">
        <v>0</v>
      </c>
      <c r="C37" s="156">
        <f t="shared" si="5"/>
        <v>0</v>
      </c>
    </row>
    <row r="38" spans="1:4">
      <c r="A38" s="426" t="s">
        <v>1625</v>
      </c>
      <c r="B38" s="427"/>
      <c r="C38" s="428"/>
      <c r="D38" s="180">
        <v>1</v>
      </c>
    </row>
    <row r="39" spans="1:4">
      <c r="A39" s="154" t="s">
        <v>1601</v>
      </c>
      <c r="B39" s="156">
        <v>0</v>
      </c>
      <c r="C39" s="156">
        <f>SUM(B39*1)</f>
        <v>0</v>
      </c>
    </row>
    <row r="40" spans="1:4">
      <c r="A40" s="154" t="s">
        <v>1602</v>
      </c>
      <c r="B40" s="156">
        <v>0</v>
      </c>
      <c r="C40" s="156">
        <f t="shared" ref="C40:C53" si="6">SUM(B40*1)</f>
        <v>0</v>
      </c>
    </row>
    <row r="41" spans="1:4">
      <c r="A41" s="154" t="s">
        <v>1603</v>
      </c>
      <c r="B41" s="156">
        <v>0</v>
      </c>
      <c r="C41" s="156">
        <f t="shared" si="6"/>
        <v>0</v>
      </c>
    </row>
    <row r="42" spans="1:4">
      <c r="A42" s="426" t="s">
        <v>1626</v>
      </c>
      <c r="B42" s="427"/>
      <c r="C42" s="428"/>
      <c r="D42" s="180">
        <v>1</v>
      </c>
    </row>
    <row r="43" spans="1:4">
      <c r="A43" s="154" t="s">
        <v>1601</v>
      </c>
      <c r="B43" s="156">
        <v>0</v>
      </c>
      <c r="C43" s="156">
        <f t="shared" si="6"/>
        <v>0</v>
      </c>
    </row>
    <row r="44" spans="1:4">
      <c r="A44" s="154" t="s">
        <v>1602</v>
      </c>
      <c r="B44" s="156">
        <v>0</v>
      </c>
      <c r="C44" s="156">
        <f t="shared" si="6"/>
        <v>0</v>
      </c>
    </row>
    <row r="45" spans="1:4">
      <c r="A45" s="154" t="s">
        <v>1603</v>
      </c>
      <c r="B45" s="156">
        <v>0</v>
      </c>
      <c r="C45" s="156">
        <f t="shared" si="6"/>
        <v>0</v>
      </c>
    </row>
    <row r="46" spans="1:4">
      <c r="A46" s="426" t="s">
        <v>1627</v>
      </c>
      <c r="B46" s="427"/>
      <c r="C46" s="428"/>
      <c r="D46" s="180">
        <v>1</v>
      </c>
    </row>
    <row r="47" spans="1:4">
      <c r="A47" s="154" t="s">
        <v>1601</v>
      </c>
      <c r="B47" s="156">
        <v>0</v>
      </c>
      <c r="C47" s="156">
        <f t="shared" si="6"/>
        <v>0</v>
      </c>
    </row>
    <row r="48" spans="1:4">
      <c r="A48" s="154" t="s">
        <v>1602</v>
      </c>
      <c r="B48" s="156">
        <v>0</v>
      </c>
      <c r="C48" s="156">
        <f>SUM(B48*1)</f>
        <v>0</v>
      </c>
    </row>
    <row r="49" spans="1:4">
      <c r="A49" s="154" t="s">
        <v>1603</v>
      </c>
      <c r="B49" s="156">
        <v>0</v>
      </c>
      <c r="C49" s="156">
        <f t="shared" si="6"/>
        <v>0</v>
      </c>
    </row>
    <row r="50" spans="1:4">
      <c r="A50" s="426" t="s">
        <v>1628</v>
      </c>
      <c r="B50" s="427"/>
      <c r="C50" s="428"/>
      <c r="D50" s="180">
        <v>1</v>
      </c>
    </row>
    <row r="51" spans="1:4">
      <c r="A51" s="154" t="s">
        <v>1601</v>
      </c>
      <c r="B51" s="156">
        <f>SUM(สรุปจำนวน!O28)</f>
        <v>0</v>
      </c>
      <c r="C51" s="156">
        <f t="shared" si="6"/>
        <v>0</v>
      </c>
    </row>
    <row r="52" spans="1:4">
      <c r="A52" s="154" t="s">
        <v>1602</v>
      </c>
      <c r="B52" s="156">
        <f>SUM(สรุปจำนวน!O25)</f>
        <v>0</v>
      </c>
      <c r="C52" s="156">
        <f t="shared" si="6"/>
        <v>0</v>
      </c>
    </row>
    <row r="53" spans="1:4">
      <c r="A53" s="154" t="s">
        <v>1603</v>
      </c>
      <c r="B53" s="157">
        <f>SUM(สรุปจำนวน!O31)</f>
        <v>0</v>
      </c>
      <c r="C53" s="156">
        <f t="shared" si="6"/>
        <v>0</v>
      </c>
    </row>
    <row r="54" spans="1:4">
      <c r="A54" s="426" t="s">
        <v>1633</v>
      </c>
      <c r="B54" s="427"/>
      <c r="C54" s="428"/>
      <c r="D54" s="180">
        <v>1</v>
      </c>
    </row>
    <row r="55" spans="1:4">
      <c r="A55" s="154" t="s">
        <v>1601</v>
      </c>
      <c r="B55" s="156">
        <v>0</v>
      </c>
      <c r="C55" s="156">
        <f t="shared" ref="C55:C57" si="7">SUM(B55*1)</f>
        <v>0</v>
      </c>
    </row>
    <row r="56" spans="1:4">
      <c r="A56" s="154" t="s">
        <v>1602</v>
      </c>
      <c r="B56" s="156">
        <v>0</v>
      </c>
      <c r="C56" s="156">
        <f t="shared" si="7"/>
        <v>0</v>
      </c>
    </row>
    <row r="57" spans="1:4">
      <c r="A57" s="154" t="s">
        <v>1603</v>
      </c>
      <c r="B57" s="156">
        <v>0</v>
      </c>
      <c r="C57" s="156">
        <f t="shared" si="7"/>
        <v>0</v>
      </c>
    </row>
    <row r="58" spans="1:4">
      <c r="A58" s="426" t="s">
        <v>1629</v>
      </c>
      <c r="B58" s="427"/>
      <c r="C58" s="428"/>
      <c r="D58" s="180">
        <v>0.2</v>
      </c>
    </row>
    <row r="59" spans="1:4">
      <c r="A59" s="154" t="s">
        <v>1601</v>
      </c>
      <c r="B59" s="156">
        <v>0</v>
      </c>
      <c r="C59" s="156">
        <f>SUM(B59*0.2)</f>
        <v>0</v>
      </c>
    </row>
    <row r="60" spans="1:4">
      <c r="A60" s="154" t="s">
        <v>1602</v>
      </c>
      <c r="B60" s="156">
        <v>0</v>
      </c>
      <c r="C60" s="156">
        <f t="shared" ref="C60:C61" si="8">SUM(B60*0.2)</f>
        <v>0</v>
      </c>
    </row>
    <row r="61" spans="1:4">
      <c r="A61" s="154" t="s">
        <v>1603</v>
      </c>
      <c r="B61" s="156">
        <v>0</v>
      </c>
      <c r="C61" s="156">
        <f t="shared" si="8"/>
        <v>0</v>
      </c>
    </row>
    <row r="62" spans="1:4">
      <c r="A62" s="426" t="s">
        <v>1630</v>
      </c>
      <c r="B62" s="427"/>
      <c r="C62" s="428"/>
      <c r="D62" s="180">
        <v>0.4</v>
      </c>
    </row>
    <row r="63" spans="1:4">
      <c r="A63" s="167" t="s">
        <v>1601</v>
      </c>
      <c r="B63" s="168">
        <f>SUM(สรุปจำนวน!I28)</f>
        <v>0</v>
      </c>
      <c r="C63" s="168">
        <f>SUM(B63*0.4)</f>
        <v>0</v>
      </c>
    </row>
    <row r="64" spans="1:4">
      <c r="A64" s="154" t="s">
        <v>1602</v>
      </c>
      <c r="B64" s="156">
        <f>SUM(สรุปจำนวน!I25)</f>
        <v>0</v>
      </c>
      <c r="C64" s="156">
        <f t="shared" ref="C64:C65" si="9">SUM(B64*0.4)</f>
        <v>0</v>
      </c>
    </row>
    <row r="65" spans="1:4">
      <c r="A65" s="154" t="s">
        <v>1603</v>
      </c>
      <c r="B65" s="157">
        <f>SUM(สรุปจำนวน!I31)</f>
        <v>0</v>
      </c>
      <c r="C65" s="156">
        <f t="shared" si="9"/>
        <v>0</v>
      </c>
    </row>
    <row r="66" spans="1:4">
      <c r="A66" s="426" t="s">
        <v>1634</v>
      </c>
      <c r="B66" s="427"/>
      <c r="C66" s="428"/>
      <c r="D66" s="180">
        <v>0.6</v>
      </c>
    </row>
    <row r="67" spans="1:4">
      <c r="A67" s="154" t="s">
        <v>1601</v>
      </c>
      <c r="B67" s="156">
        <f>SUM(สรุปจำนวน!J28)</f>
        <v>0</v>
      </c>
      <c r="C67" s="156">
        <f>SUM(B67*0.6)</f>
        <v>0</v>
      </c>
    </row>
    <row r="68" spans="1:4">
      <c r="A68" s="154" t="s">
        <v>1602</v>
      </c>
      <c r="B68" s="156">
        <f>SUM(สรุปจำนวน!J25)</f>
        <v>0</v>
      </c>
      <c r="C68" s="156">
        <f t="shared" ref="C68:C69" si="10">SUM(B68*0.6)</f>
        <v>0</v>
      </c>
    </row>
    <row r="69" spans="1:4">
      <c r="A69" s="154" t="s">
        <v>1603</v>
      </c>
      <c r="B69" s="157">
        <f>SUM(สรุปจำนวน!J31)</f>
        <v>0</v>
      </c>
      <c r="C69" s="156">
        <f t="shared" si="10"/>
        <v>0</v>
      </c>
    </row>
    <row r="70" spans="1:4">
      <c r="A70" s="426" t="s">
        <v>1631</v>
      </c>
      <c r="B70" s="427"/>
      <c r="C70" s="428"/>
      <c r="D70" s="180">
        <v>0.8</v>
      </c>
    </row>
    <row r="71" spans="1:4">
      <c r="A71" s="154" t="s">
        <v>1601</v>
      </c>
      <c r="B71" s="156">
        <v>0</v>
      </c>
      <c r="C71" s="156">
        <f>SUM(B71*0.8)</f>
        <v>0</v>
      </c>
    </row>
    <row r="72" spans="1:4">
      <c r="A72" s="154" t="s">
        <v>1602</v>
      </c>
      <c r="B72" s="156">
        <v>0</v>
      </c>
      <c r="C72" s="156">
        <f>SUM(B72*0.8)</f>
        <v>0</v>
      </c>
    </row>
    <row r="73" spans="1:4">
      <c r="A73" s="154" t="s">
        <v>1603</v>
      </c>
      <c r="B73" s="156">
        <v>0</v>
      </c>
      <c r="C73" s="156">
        <f>SUM(B73*0.8)</f>
        <v>0</v>
      </c>
    </row>
    <row r="74" spans="1:4">
      <c r="A74" s="426" t="s">
        <v>1632</v>
      </c>
      <c r="B74" s="427"/>
      <c r="C74" s="428"/>
      <c r="D74" s="180">
        <v>1</v>
      </c>
    </row>
    <row r="75" spans="1:4">
      <c r="A75" s="154" t="s">
        <v>1601</v>
      </c>
      <c r="B75" s="156">
        <f>SUM(สรุปจำนวน!N28)</f>
        <v>0</v>
      </c>
      <c r="C75" s="156">
        <f t="shared" ref="C75:C77" si="11">SUM(B75*1)</f>
        <v>0</v>
      </c>
    </row>
    <row r="76" spans="1:4">
      <c r="A76" s="154" t="s">
        <v>1602</v>
      </c>
      <c r="B76" s="156">
        <f>SUM(สรุปจำนวน!N25)</f>
        <v>0</v>
      </c>
      <c r="C76" s="156">
        <f t="shared" si="11"/>
        <v>0</v>
      </c>
    </row>
    <row r="77" spans="1:4">
      <c r="A77" s="154" t="s">
        <v>1603</v>
      </c>
      <c r="B77" s="157">
        <f>SUM(สรุปจำนวน!N31)</f>
        <v>0</v>
      </c>
      <c r="C77" s="156">
        <f t="shared" si="11"/>
        <v>0</v>
      </c>
    </row>
    <row r="80" spans="1:4">
      <c r="A80" s="158" t="s">
        <v>1607</v>
      </c>
    </row>
    <row r="81" spans="1:2">
      <c r="A81" s="153" t="s">
        <v>1599</v>
      </c>
      <c r="B81" s="153" t="s">
        <v>1608</v>
      </c>
    </row>
    <row r="82" spans="1:2">
      <c r="A82" s="425" t="s">
        <v>1753</v>
      </c>
      <c r="B82" s="425"/>
    </row>
    <row r="83" spans="1:2" ht="39">
      <c r="A83" s="154" t="s">
        <v>1635</v>
      </c>
      <c r="B83" s="161">
        <f>SUM(สรุปจำนวน!Q23)</f>
        <v>4.1999999999999993</v>
      </c>
    </row>
    <row r="84" spans="1:2">
      <c r="A84" s="154" t="s">
        <v>1636</v>
      </c>
      <c r="B84" s="160">
        <f>SUM(สรุปจำนวน!D23)</f>
        <v>79</v>
      </c>
    </row>
    <row r="85" spans="1:2" ht="39">
      <c r="A85" s="154" t="s">
        <v>1639</v>
      </c>
      <c r="B85" s="161">
        <f>SUM((B83/B84)*100)</f>
        <v>5.3164556962025307</v>
      </c>
    </row>
    <row r="86" spans="1:2" ht="39">
      <c r="A86" s="154" t="s">
        <v>1637</v>
      </c>
      <c r="B86" s="161">
        <f>SUM((B85/20)*5)</f>
        <v>1.3291139240506329</v>
      </c>
    </row>
    <row r="87" spans="1:2">
      <c r="A87" s="425" t="s">
        <v>1754</v>
      </c>
      <c r="B87" s="425"/>
    </row>
    <row r="88" spans="1:2" ht="39">
      <c r="A88" s="154" t="s">
        <v>1635</v>
      </c>
      <c r="B88" s="161">
        <f>SUM(สรุปจำนวน!Q24)</f>
        <v>3.4</v>
      </c>
    </row>
    <row r="89" spans="1:2">
      <c r="A89" s="154" t="s">
        <v>1636</v>
      </c>
      <c r="B89" s="160">
        <f>SUM(สรุปจำนวน!D24)</f>
        <v>32.5</v>
      </c>
    </row>
    <row r="90" spans="1:2" ht="39">
      <c r="A90" s="154" t="s">
        <v>1639</v>
      </c>
      <c r="B90" s="161">
        <f>SUM((B88/B89)*100)</f>
        <v>10.461538461538462</v>
      </c>
    </row>
    <row r="91" spans="1:2" ht="39">
      <c r="A91" s="154" t="s">
        <v>1637</v>
      </c>
      <c r="B91" s="161">
        <f>SUM((B90/20)*5)</f>
        <v>2.6153846153846154</v>
      </c>
    </row>
    <row r="92" spans="1:2">
      <c r="A92" s="425" t="s">
        <v>1759</v>
      </c>
      <c r="B92" s="425"/>
    </row>
    <row r="93" spans="1:2" ht="39">
      <c r="A93" s="154" t="s">
        <v>1635</v>
      </c>
      <c r="B93" s="161">
        <f>SUM(สรุปจำนวน!Q25)</f>
        <v>3.6</v>
      </c>
    </row>
    <row r="94" spans="1:2">
      <c r="A94" s="154" t="s">
        <v>1636</v>
      </c>
      <c r="B94" s="160">
        <f>SUM(สรุปจำนวน!D25)</f>
        <v>43</v>
      </c>
    </row>
    <row r="95" spans="1:2" ht="39">
      <c r="A95" s="154" t="s">
        <v>1639</v>
      </c>
      <c r="B95" s="161">
        <f>SUM((B93/B94)*100)</f>
        <v>8.3720930232558146</v>
      </c>
    </row>
    <row r="96" spans="1:2" ht="39">
      <c r="A96" s="154" t="s">
        <v>1637</v>
      </c>
      <c r="B96" s="161">
        <f>SUM((B95/30)*5)</f>
        <v>1.3953488372093024</v>
      </c>
    </row>
    <row r="97" spans="1:2">
      <c r="A97" s="425" t="s">
        <v>1756</v>
      </c>
      <c r="B97" s="425"/>
    </row>
    <row r="98" spans="1:2" ht="39">
      <c r="A98" s="154" t="s">
        <v>1635</v>
      </c>
      <c r="B98" s="161">
        <f>SUM(สรุปจำนวน!Q26)</f>
        <v>2.8</v>
      </c>
    </row>
    <row r="99" spans="1:2">
      <c r="A99" s="154" t="s">
        <v>1636</v>
      </c>
      <c r="B99" s="160">
        <f>SUM(สรุปจำนวน!D26)</f>
        <v>89</v>
      </c>
    </row>
    <row r="100" spans="1:2" ht="39">
      <c r="A100" s="154" t="s">
        <v>1639</v>
      </c>
      <c r="B100" s="161">
        <f>SUM((B98/B99)*100)</f>
        <v>3.1460674157303368</v>
      </c>
    </row>
    <row r="101" spans="1:2" ht="39">
      <c r="A101" s="154" t="s">
        <v>1637</v>
      </c>
      <c r="B101" s="161">
        <f>SUM((B100/20)*5)</f>
        <v>0.78651685393258419</v>
      </c>
    </row>
    <row r="102" spans="1:2">
      <c r="A102" s="425" t="s">
        <v>1757</v>
      </c>
      <c r="B102" s="425"/>
    </row>
    <row r="103" spans="1:2" ht="39">
      <c r="A103" s="154" t="s">
        <v>1635</v>
      </c>
      <c r="B103" s="161">
        <f>SUM(สรุปจำนวน!Q27)</f>
        <v>7</v>
      </c>
    </row>
    <row r="104" spans="1:2">
      <c r="A104" s="154" t="s">
        <v>1636</v>
      </c>
      <c r="B104" s="160">
        <f>SUM(สรุปจำนวน!D27)</f>
        <v>81.5</v>
      </c>
    </row>
    <row r="105" spans="1:2" ht="39">
      <c r="A105" s="154" t="s">
        <v>1639</v>
      </c>
      <c r="B105" s="161">
        <f>SUM((B103/B104)*100)</f>
        <v>8.5889570552147241</v>
      </c>
    </row>
    <row r="106" spans="1:2" ht="39">
      <c r="A106" s="154" t="s">
        <v>1637</v>
      </c>
      <c r="B106" s="161">
        <f>SUM((B105/20)*5)</f>
        <v>2.147239263803681</v>
      </c>
    </row>
    <row r="107" spans="1:2">
      <c r="A107" s="425" t="s">
        <v>1760</v>
      </c>
      <c r="B107" s="425"/>
    </row>
    <row r="108" spans="1:2" ht="39">
      <c r="A108" s="154" t="s">
        <v>1635</v>
      </c>
      <c r="B108" s="161">
        <f>SUM(สรุปจำนวน!Q28)</f>
        <v>11.8</v>
      </c>
    </row>
    <row r="109" spans="1:2">
      <c r="A109" s="154" t="s">
        <v>1636</v>
      </c>
      <c r="B109" s="160">
        <f>SUM(สรุปจำนวน!D28)</f>
        <v>154</v>
      </c>
    </row>
    <row r="110" spans="1:2" ht="39">
      <c r="A110" s="154" t="s">
        <v>1639</v>
      </c>
      <c r="B110" s="161">
        <f>SUM((B108/B109)*100)</f>
        <v>7.662337662337662</v>
      </c>
    </row>
    <row r="111" spans="1:2" ht="39">
      <c r="A111" s="154" t="s">
        <v>1637</v>
      </c>
      <c r="B111" s="161">
        <f>SUM((B110/30)*5)</f>
        <v>1.277056277056277</v>
      </c>
    </row>
    <row r="112" spans="1:2">
      <c r="A112" s="425" t="s">
        <v>1758</v>
      </c>
      <c r="B112" s="425"/>
    </row>
    <row r="113" spans="1:2" ht="39">
      <c r="A113" s="154" t="s">
        <v>1635</v>
      </c>
      <c r="B113" s="161">
        <f>SUM(สรุปจำนวน!Q29)</f>
        <v>7.7999999999999989</v>
      </c>
    </row>
    <row r="114" spans="1:2">
      <c r="A114" s="154" t="s">
        <v>1636</v>
      </c>
      <c r="B114" s="160">
        <f>SUM(สรุปจำนวน!D29)</f>
        <v>26</v>
      </c>
    </row>
    <row r="115" spans="1:2" ht="39">
      <c r="A115" s="154" t="s">
        <v>1639</v>
      </c>
      <c r="B115" s="161">
        <f>SUM((B113/B114)*100)</f>
        <v>29.999999999999993</v>
      </c>
    </row>
    <row r="116" spans="1:2" ht="39">
      <c r="A116" s="154" t="s">
        <v>1637</v>
      </c>
      <c r="B116" s="161">
        <f>SUM((B115/20)*5)</f>
        <v>7.4999999999999982</v>
      </c>
    </row>
    <row r="117" spans="1:2">
      <c r="A117" s="158"/>
    </row>
    <row r="118" spans="1:2">
      <c r="A118" s="158" t="s">
        <v>1607</v>
      </c>
    </row>
    <row r="119" spans="1:2">
      <c r="A119" s="153" t="s">
        <v>1599</v>
      </c>
      <c r="B119" s="153" t="s">
        <v>1608</v>
      </c>
    </row>
    <row r="120" spans="1:2">
      <c r="A120" s="425" t="s">
        <v>1603</v>
      </c>
      <c r="B120" s="425"/>
    </row>
    <row r="121" spans="1:2" ht="39">
      <c r="A121" s="154" t="s">
        <v>1635</v>
      </c>
      <c r="B121" s="161">
        <f>SUM(C13+C17+C25+C29+C33+C37+C41+C45+C49+C53+C57+C61+C65+C69+C73+C77)</f>
        <v>25.200000000000003</v>
      </c>
    </row>
    <row r="122" spans="1:2">
      <c r="A122" s="154" t="s">
        <v>1636</v>
      </c>
      <c r="B122" s="160" t="e">
        <f>SUM(B5+B9)</f>
        <v>#REF!</v>
      </c>
    </row>
    <row r="123" spans="1:2" ht="39">
      <c r="A123" s="154" t="s">
        <v>1639</v>
      </c>
      <c r="B123" s="161" t="e">
        <f>SUM((B121/B122)*100)</f>
        <v>#REF!</v>
      </c>
    </row>
    <row r="124" spans="1:2" ht="39">
      <c r="A124" s="154" t="s">
        <v>1638</v>
      </c>
      <c r="B124" s="161" t="e">
        <f>SUM((B123/20)*5)</f>
        <v>#REF!</v>
      </c>
    </row>
  </sheetData>
  <mergeCells count="27">
    <mergeCell ref="A74:C74"/>
    <mergeCell ref="A54:C54"/>
    <mergeCell ref="A58:C58"/>
    <mergeCell ref="A62:C62"/>
    <mergeCell ref="A66:C66"/>
    <mergeCell ref="A70:C70"/>
    <mergeCell ref="A107:B107"/>
    <mergeCell ref="A112:B112"/>
    <mergeCell ref="A120:B120"/>
    <mergeCell ref="A2:C2"/>
    <mergeCell ref="A6:C6"/>
    <mergeCell ref="A10:C10"/>
    <mergeCell ref="A14:C14"/>
    <mergeCell ref="A22:C22"/>
    <mergeCell ref="A18:C18"/>
    <mergeCell ref="A26:C26"/>
    <mergeCell ref="A30:C30"/>
    <mergeCell ref="A34:C34"/>
    <mergeCell ref="A38:C38"/>
    <mergeCell ref="A42:C42"/>
    <mergeCell ref="A46:C46"/>
    <mergeCell ref="A50:C50"/>
    <mergeCell ref="A97:B97"/>
    <mergeCell ref="A102:B102"/>
    <mergeCell ref="A82:B82"/>
    <mergeCell ref="A87:B87"/>
    <mergeCell ref="A92:B92"/>
  </mergeCells>
  <pageMargins left="0.70866141732283472" right="0.70866141732283472" top="0.74803149606299213" bottom="0.74803149606299213" header="0.31496062992125984" footer="0.31496062992125984"/>
  <pageSetup paperSize="9" scale="86" orientation="portrait" r:id="rId1"/>
  <rowBreaks count="2" manualBreakCount="2">
    <brk id="41" max="16383" man="1"/>
    <brk id="77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11"/>
  <sheetViews>
    <sheetView workbookViewId="0">
      <selection activeCell="A14" sqref="A14"/>
    </sheetView>
  </sheetViews>
  <sheetFormatPr defaultRowHeight="14.25"/>
  <cols>
    <col min="1" max="1" width="33.75" customWidth="1"/>
    <col min="2" max="8" width="19" customWidth="1"/>
  </cols>
  <sheetData>
    <row r="1" spans="1:7" ht="42">
      <c r="A1" s="182" t="s">
        <v>1269</v>
      </c>
      <c r="B1" s="182" t="s">
        <v>26</v>
      </c>
      <c r="C1" s="183" t="s">
        <v>27</v>
      </c>
      <c r="D1" s="183" t="s">
        <v>28</v>
      </c>
      <c r="E1" s="183" t="s">
        <v>29</v>
      </c>
      <c r="F1" s="183" t="s">
        <v>30</v>
      </c>
      <c r="G1" s="183" t="s">
        <v>31</v>
      </c>
    </row>
    <row r="2" spans="1:7" ht="21">
      <c r="A2" s="181" t="s">
        <v>40</v>
      </c>
      <c r="B2" s="184">
        <f>SUM(สรุปจำนวน!B73)</f>
        <v>23</v>
      </c>
      <c r="C2" s="184">
        <f>SUM(สรุปจำนวน!D73)</f>
        <v>3</v>
      </c>
      <c r="D2" s="184">
        <f>SUM(สรุปจำนวน!F73)</f>
        <v>11</v>
      </c>
      <c r="E2" s="184">
        <f>SUM(สรุปจำนวน!H73)</f>
        <v>4</v>
      </c>
      <c r="F2" s="184">
        <f>SUM(สรุปจำนวน!J73)</f>
        <v>0</v>
      </c>
      <c r="G2" s="184">
        <f>SUM(สรุปจำนวน!L73)</f>
        <v>5</v>
      </c>
    </row>
    <row r="3" spans="1:7" ht="21">
      <c r="A3" s="181" t="s">
        <v>41</v>
      </c>
      <c r="B3" s="184">
        <f>SUM(สรุปจำนวน!B74)</f>
        <v>10</v>
      </c>
      <c r="C3" s="184">
        <f>SUM(สรุปจำนวน!D74)</f>
        <v>8</v>
      </c>
      <c r="D3" s="184">
        <f>SUM(สรุปจำนวน!F74)</f>
        <v>1</v>
      </c>
      <c r="E3" s="184">
        <f>SUM(สรุปจำนวน!H74)</f>
        <v>0</v>
      </c>
      <c r="F3" s="184">
        <f>SUM(สรุปจำนวน!J74)</f>
        <v>0</v>
      </c>
      <c r="G3" s="184">
        <f>SUM(สรุปจำนวน!L74)</f>
        <v>1</v>
      </c>
    </row>
    <row r="4" spans="1:7" ht="21">
      <c r="A4" s="181" t="s">
        <v>42</v>
      </c>
      <c r="B4" s="184">
        <f>SUM(สรุปจำนวน!B75)</f>
        <v>13</v>
      </c>
      <c r="C4" s="184">
        <f>SUM(สรุปจำนวน!D75)</f>
        <v>6</v>
      </c>
      <c r="D4" s="184">
        <f>SUM(สรุปจำนวน!F75)</f>
        <v>5</v>
      </c>
      <c r="E4" s="184">
        <f>SUM(สรุปจำนวน!H75)</f>
        <v>2</v>
      </c>
      <c r="F4" s="184">
        <f>SUM(สรุปจำนวน!J75)</f>
        <v>0</v>
      </c>
      <c r="G4" s="184">
        <f>SUM(สรุปจำนวน!L75)</f>
        <v>0</v>
      </c>
    </row>
    <row r="5" spans="1:7" ht="21">
      <c r="A5" s="181" t="s">
        <v>43</v>
      </c>
      <c r="B5" s="184">
        <f>SUM(สรุปจำนวน!B76)</f>
        <v>21</v>
      </c>
      <c r="C5" s="184">
        <f>SUM(สรุปจำนวน!D76)</f>
        <v>9</v>
      </c>
      <c r="D5" s="184">
        <f>SUM(สรุปจำนวน!F76)</f>
        <v>4</v>
      </c>
      <c r="E5" s="184">
        <f>SUM(สรุปจำนวน!H76)</f>
        <v>4</v>
      </c>
      <c r="F5" s="184">
        <f>SUM(สรุปจำนวน!J76)</f>
        <v>0</v>
      </c>
      <c r="G5" s="184">
        <f>SUM(สรุปจำนวน!L76)</f>
        <v>4</v>
      </c>
    </row>
    <row r="6" spans="1:7" ht="21">
      <c r="A6" s="181" t="s">
        <v>44</v>
      </c>
      <c r="B6" s="184">
        <f>SUM(สรุปจำนวน!B77)</f>
        <v>20</v>
      </c>
      <c r="C6" s="184">
        <f>SUM(สรุปจำนวน!D77)</f>
        <v>16</v>
      </c>
      <c r="D6" s="184">
        <f>SUM(สรุปจำนวน!F77)</f>
        <v>3</v>
      </c>
      <c r="E6" s="184">
        <f>SUM(สรุปจำนวน!H77)</f>
        <v>0</v>
      </c>
      <c r="F6" s="184">
        <f>SUM(สรุปจำนวน!J77)</f>
        <v>0</v>
      </c>
      <c r="G6" s="184">
        <f>SUM(สรุปจำนวน!L77)</f>
        <v>1</v>
      </c>
    </row>
    <row r="7" spans="1:7" ht="21">
      <c r="A7" s="181" t="s">
        <v>45</v>
      </c>
      <c r="B7" s="184">
        <f>SUM(สรุปจำนวน!B78)</f>
        <v>56</v>
      </c>
      <c r="C7" s="184">
        <f>SUM(สรุปจำนวน!D78)</f>
        <v>22</v>
      </c>
      <c r="D7" s="184">
        <f>SUM(สรุปจำนวน!F78)</f>
        <v>32</v>
      </c>
      <c r="E7" s="184">
        <f>SUM(สรุปจำนวน!H78)</f>
        <v>2</v>
      </c>
      <c r="F7" s="184">
        <f>SUM(สรุปจำนวน!J78)</f>
        <v>0</v>
      </c>
      <c r="G7" s="184">
        <f>SUM(สรุปจำนวน!L78)</f>
        <v>0</v>
      </c>
    </row>
    <row r="8" spans="1:7" ht="21">
      <c r="A8" s="181" t="s">
        <v>46</v>
      </c>
      <c r="B8" s="184">
        <f>SUM(สรุปจำนวน!B79)</f>
        <v>11</v>
      </c>
      <c r="C8" s="184">
        <f>SUM(สรุปจำนวน!D79)</f>
        <v>7</v>
      </c>
      <c r="D8" s="184">
        <f>SUM(สรุปจำนวน!F79)</f>
        <v>3</v>
      </c>
      <c r="E8" s="184">
        <f>SUM(สรุปจำนวน!H79)</f>
        <v>1</v>
      </c>
      <c r="F8" s="184">
        <f>SUM(สรุปจำนวน!J79)</f>
        <v>0</v>
      </c>
      <c r="G8" s="184">
        <f>SUM(สรุปจำนวน!L79)</f>
        <v>0</v>
      </c>
    </row>
    <row r="9" spans="1:7" ht="21">
      <c r="A9" s="181" t="s">
        <v>1648</v>
      </c>
      <c r="B9" s="184">
        <f>SUM(สรุปจำนวน!B80)</f>
        <v>45</v>
      </c>
      <c r="C9" s="184">
        <f>SUM(สรุปจำนวน!D80)</f>
        <v>0</v>
      </c>
      <c r="D9" s="184">
        <f>SUM(สรุปจำนวน!F80)</f>
        <v>5</v>
      </c>
      <c r="E9" s="184">
        <f>SUM(สรุปจำนวน!H80)</f>
        <v>10</v>
      </c>
      <c r="F9" s="184">
        <f>SUM(สรุปจำนวน!J80)</f>
        <v>30</v>
      </c>
      <c r="G9" s="184">
        <f>SUM(สรุปจำนวน!L80)</f>
        <v>0</v>
      </c>
    </row>
    <row r="10" spans="1:7" ht="21">
      <c r="A10" s="182" t="s">
        <v>10</v>
      </c>
      <c r="B10" s="183">
        <f>SUM(B2:B9)</f>
        <v>199</v>
      </c>
      <c r="C10" s="183">
        <f t="shared" ref="C10:G10" si="0">SUM(C2:C9)</f>
        <v>71</v>
      </c>
      <c r="D10" s="183">
        <f t="shared" si="0"/>
        <v>64</v>
      </c>
      <c r="E10" s="183">
        <f t="shared" si="0"/>
        <v>23</v>
      </c>
      <c r="F10" s="183">
        <f t="shared" si="0"/>
        <v>30</v>
      </c>
      <c r="G10" s="183">
        <f t="shared" si="0"/>
        <v>11</v>
      </c>
    </row>
    <row r="11" spans="1:7" ht="21">
      <c r="A11" s="182" t="s">
        <v>9</v>
      </c>
      <c r="B11" s="183">
        <v>100</v>
      </c>
      <c r="C11" s="185">
        <f>SUM(สรุปจำนวน!E81)</f>
        <v>35.678391959798994</v>
      </c>
      <c r="D11" s="185">
        <f>SUM(สรุปจำนวน!G81)</f>
        <v>32.1608040201005</v>
      </c>
      <c r="E11" s="185">
        <f>SUM(สรุปจำนวน!I81)</f>
        <v>11.557788944723619</v>
      </c>
      <c r="F11" s="185">
        <f>SUM(สรุปจำนวน!K81)</f>
        <v>15.075376884422111</v>
      </c>
      <c r="G11" s="185">
        <f>SUM(สรุปจำนวน!M81)</f>
        <v>5.5276381909547743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10"/>
  <sheetViews>
    <sheetView workbookViewId="0">
      <selection activeCell="B2" sqref="B2:E10"/>
    </sheetView>
  </sheetViews>
  <sheetFormatPr defaultRowHeight="14.25"/>
  <cols>
    <col min="1" max="1" width="30.75" customWidth="1"/>
    <col min="2" max="5" width="22.375" customWidth="1"/>
  </cols>
  <sheetData>
    <row r="1" spans="1:5" ht="21">
      <c r="A1" s="182" t="s">
        <v>1269</v>
      </c>
      <c r="B1" s="182" t="s">
        <v>1</v>
      </c>
      <c r="C1" s="182" t="s">
        <v>1746</v>
      </c>
      <c r="D1" s="182" t="s">
        <v>1747</v>
      </c>
      <c r="E1" s="182" t="s">
        <v>1748</v>
      </c>
    </row>
    <row r="2" spans="1:5" ht="21">
      <c r="A2" s="181" t="s">
        <v>40</v>
      </c>
      <c r="B2" s="186">
        <f>SUM(สรุปจำนวน!B93)</f>
        <v>76</v>
      </c>
      <c r="C2" s="186">
        <f>SUM(สรุปจำนวน!D93)</f>
        <v>37</v>
      </c>
      <c r="D2" s="186">
        <f>SUM(สรุปจำนวน!F93)</f>
        <v>37</v>
      </c>
      <c r="E2" s="186">
        <f>SUM(สรุปจำนวน!H93)</f>
        <v>2</v>
      </c>
    </row>
    <row r="3" spans="1:5" ht="21">
      <c r="A3" s="181" t="s">
        <v>41</v>
      </c>
      <c r="B3" s="186">
        <f>SUM(สรุปจำนวน!B94)</f>
        <v>33</v>
      </c>
      <c r="C3" s="186">
        <f>SUM(สรุปจำนวน!D94)</f>
        <v>14</v>
      </c>
      <c r="D3" s="186">
        <f>SUM(สรุปจำนวน!F94)</f>
        <v>19</v>
      </c>
      <c r="E3" s="186">
        <f>SUM(สรุปจำนวน!H94)</f>
        <v>0</v>
      </c>
    </row>
    <row r="4" spans="1:5" ht="21">
      <c r="A4" s="181" t="s">
        <v>42</v>
      </c>
      <c r="B4" s="186">
        <f>SUM(สรุปจำนวน!B95)</f>
        <v>42</v>
      </c>
      <c r="C4" s="186">
        <f>SUM(สรุปจำนวน!D95)</f>
        <v>28</v>
      </c>
      <c r="D4" s="186">
        <f>SUM(สรุปจำนวน!F95)</f>
        <v>14</v>
      </c>
      <c r="E4" s="186">
        <f>SUM(สรุปจำนวน!H95)</f>
        <v>0</v>
      </c>
    </row>
    <row r="5" spans="1:5" ht="21">
      <c r="A5" s="181" t="s">
        <v>43</v>
      </c>
      <c r="B5" s="186">
        <f>SUM(สรุปจำนวน!B96)</f>
        <v>92</v>
      </c>
      <c r="C5" s="186">
        <f>SUM(สรุปจำนวน!D96)</f>
        <v>71</v>
      </c>
      <c r="D5" s="186">
        <f>SUM(สรุปจำนวน!F96)</f>
        <v>19</v>
      </c>
      <c r="E5" s="186">
        <f>SUM(สรุปจำนวน!H96)</f>
        <v>2</v>
      </c>
    </row>
    <row r="6" spans="1:5" ht="21">
      <c r="A6" s="181" t="s">
        <v>44</v>
      </c>
      <c r="B6" s="186">
        <f>SUM(สรุปจำนวน!B97)</f>
        <v>81</v>
      </c>
      <c r="C6" s="186">
        <f>SUM(สรุปจำนวน!D97)</f>
        <v>33</v>
      </c>
      <c r="D6" s="186">
        <f>SUM(สรุปจำนวน!F97)</f>
        <v>41</v>
      </c>
      <c r="E6" s="186">
        <f>SUM(สรุปจำนวน!H97)</f>
        <v>7</v>
      </c>
    </row>
    <row r="7" spans="1:5" ht="21">
      <c r="A7" s="181" t="s">
        <v>45</v>
      </c>
      <c r="B7" s="186">
        <f>SUM(สรุปจำนวน!B98)</f>
        <v>153</v>
      </c>
      <c r="C7" s="186">
        <f>SUM(สรุปจำนวน!D98)</f>
        <v>67</v>
      </c>
      <c r="D7" s="186">
        <f>SUM(สรุปจำนวน!F98)</f>
        <v>68</v>
      </c>
      <c r="E7" s="186">
        <f>SUM(สรุปจำนวน!H98)</f>
        <v>18</v>
      </c>
    </row>
    <row r="8" spans="1:5" ht="21">
      <c r="A8" s="181" t="s">
        <v>46</v>
      </c>
      <c r="B8" s="186">
        <f>SUM(สรุปจำนวน!B99)</f>
        <v>27</v>
      </c>
      <c r="C8" s="186">
        <f>SUM(สรุปจำนวน!D99)</f>
        <v>18</v>
      </c>
      <c r="D8" s="186">
        <f>SUM(สรุปจำนวน!F99)</f>
        <v>7</v>
      </c>
      <c r="E8" s="186">
        <f>SUM(สรุปจำนวน!H99)</f>
        <v>2</v>
      </c>
    </row>
    <row r="9" spans="1:5" ht="21">
      <c r="A9" s="182" t="s">
        <v>10</v>
      </c>
      <c r="B9" s="183">
        <f>SUM(B2:B8)</f>
        <v>504</v>
      </c>
      <c r="C9" s="183">
        <f t="shared" ref="C9:E9" si="0">SUM(C2:C8)</f>
        <v>268</v>
      </c>
      <c r="D9" s="183">
        <f t="shared" si="0"/>
        <v>205</v>
      </c>
      <c r="E9" s="183">
        <f t="shared" si="0"/>
        <v>31</v>
      </c>
    </row>
    <row r="10" spans="1:5" ht="21">
      <c r="A10" s="182" t="s">
        <v>9</v>
      </c>
      <c r="B10" s="182">
        <v>100</v>
      </c>
      <c r="C10" s="185">
        <f>SUM(สรุปจำนวน!E100)</f>
        <v>53.174603174603178</v>
      </c>
      <c r="D10" s="185">
        <f>SUM(สรุปจำนวน!G100)</f>
        <v>40.674603174603178</v>
      </c>
      <c r="E10" s="185">
        <f>SUM(สรุปจำนวน!I100)</f>
        <v>6.1507936507936511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3">
    <pageSetUpPr fitToPage="1"/>
  </sheetPr>
  <dimension ref="A1:K133"/>
  <sheetViews>
    <sheetView zoomScale="60" zoomScaleNormal="60" zoomScaleSheetLayoutView="70" workbookViewId="0">
      <pane ySplit="2" topLeftCell="A90" activePane="bottomLeft" state="frozen"/>
      <selection pane="bottomLeft" activeCell="E91" sqref="E91"/>
    </sheetView>
  </sheetViews>
  <sheetFormatPr defaultRowHeight="24" customHeight="1"/>
  <cols>
    <col min="1" max="1" width="3.25" style="84" customWidth="1"/>
    <col min="2" max="2" width="75.5" style="106" customWidth="1"/>
    <col min="3" max="3" width="18.375" style="88" customWidth="1"/>
    <col min="4" max="4" width="9.875" style="144" customWidth="1"/>
    <col min="5" max="6" width="14.375" style="84" customWidth="1"/>
    <col min="7" max="7" width="13.125" hidden="1" customWidth="1"/>
    <col min="8" max="8" width="12.625" hidden="1" customWidth="1"/>
    <col min="9" max="9" width="12.625" style="84" hidden="1" customWidth="1"/>
    <col min="10" max="10" width="33" style="84" customWidth="1"/>
    <col min="11" max="11" width="5.625" hidden="1" customWidth="1"/>
  </cols>
  <sheetData>
    <row r="1" spans="1:11" ht="24" customHeight="1">
      <c r="A1" s="71" t="s">
        <v>1777</v>
      </c>
      <c r="B1" s="116"/>
      <c r="C1" s="117"/>
      <c r="D1" s="135"/>
      <c r="E1" s="71"/>
      <c r="F1" s="71"/>
      <c r="G1" s="71"/>
      <c r="H1" s="3"/>
      <c r="I1" s="3"/>
      <c r="J1" s="3"/>
      <c r="K1" s="3"/>
    </row>
    <row r="2" spans="1:11" s="10" customFormat="1" ht="24" customHeight="1">
      <c r="A2" s="128" t="s">
        <v>34</v>
      </c>
      <c r="B2" s="128" t="s">
        <v>35</v>
      </c>
      <c r="C2" s="128" t="s">
        <v>36</v>
      </c>
      <c r="D2" s="136" t="s">
        <v>37</v>
      </c>
      <c r="E2" s="128" t="s">
        <v>38</v>
      </c>
      <c r="F2" s="309" t="s">
        <v>1252</v>
      </c>
      <c r="G2" s="129" t="s">
        <v>1247</v>
      </c>
      <c r="H2" s="9" t="s">
        <v>1145</v>
      </c>
      <c r="I2" s="174" t="s">
        <v>1730</v>
      </c>
      <c r="J2" s="173" t="s">
        <v>0</v>
      </c>
      <c r="K2" s="129" t="s">
        <v>1299</v>
      </c>
    </row>
    <row r="3" spans="1:11" ht="24" customHeight="1">
      <c r="A3" s="18" t="s">
        <v>40</v>
      </c>
      <c r="B3" s="5"/>
      <c r="C3" s="5"/>
      <c r="D3" s="283"/>
      <c r="E3" s="310" t="s">
        <v>47</v>
      </c>
      <c r="F3" s="310"/>
      <c r="J3" s="97" t="s">
        <v>40</v>
      </c>
    </row>
    <row r="4" spans="1:11" ht="24" customHeight="1">
      <c r="A4" s="125">
        <v>1</v>
      </c>
      <c r="B4" s="126" t="s">
        <v>1778</v>
      </c>
      <c r="C4" s="126" t="s">
        <v>1779</v>
      </c>
      <c r="D4" s="311">
        <v>47000</v>
      </c>
      <c r="E4" s="312" t="s">
        <v>1780</v>
      </c>
      <c r="F4" s="312" t="s">
        <v>1596</v>
      </c>
      <c r="J4" s="97" t="s">
        <v>40</v>
      </c>
    </row>
    <row r="5" spans="1:11" ht="24" customHeight="1">
      <c r="A5" s="125">
        <v>2</v>
      </c>
      <c r="B5" s="126" t="s">
        <v>1781</v>
      </c>
      <c r="C5" s="126" t="s">
        <v>1782</v>
      </c>
      <c r="D5" s="311">
        <v>48800</v>
      </c>
      <c r="E5" s="312" t="s">
        <v>1780</v>
      </c>
      <c r="F5" s="312" t="s">
        <v>1596</v>
      </c>
      <c r="J5" s="97" t="s">
        <v>40</v>
      </c>
    </row>
    <row r="6" spans="1:11" ht="24" customHeight="1">
      <c r="A6" s="125">
        <v>3</v>
      </c>
      <c r="B6" s="126" t="s">
        <v>1783</v>
      </c>
      <c r="C6" s="126" t="s">
        <v>1784</v>
      </c>
      <c r="D6" s="311">
        <v>50550</v>
      </c>
      <c r="E6" s="312" t="s">
        <v>1780</v>
      </c>
      <c r="F6" s="312" t="s">
        <v>1596</v>
      </c>
      <c r="J6" s="97" t="s">
        <v>40</v>
      </c>
    </row>
    <row r="7" spans="1:11" ht="24" customHeight="1">
      <c r="A7" s="125">
        <v>4</v>
      </c>
      <c r="B7" s="126" t="s">
        <v>1785</v>
      </c>
      <c r="C7" s="126" t="s">
        <v>1786</v>
      </c>
      <c r="D7" s="311">
        <v>52000</v>
      </c>
      <c r="E7" s="312" t="s">
        <v>1780</v>
      </c>
      <c r="F7" s="312" t="s">
        <v>1596</v>
      </c>
      <c r="J7" s="97" t="s">
        <v>40</v>
      </c>
    </row>
    <row r="8" spans="1:11" ht="24" customHeight="1">
      <c r="A8" s="125">
        <v>5</v>
      </c>
      <c r="B8" s="126" t="s">
        <v>1787</v>
      </c>
      <c r="C8" s="126" t="s">
        <v>1788</v>
      </c>
      <c r="D8" s="311">
        <v>52000</v>
      </c>
      <c r="E8" s="312" t="s">
        <v>1780</v>
      </c>
      <c r="F8" s="312" t="s">
        <v>1596</v>
      </c>
      <c r="J8" s="97" t="s">
        <v>40</v>
      </c>
    </row>
    <row r="9" spans="1:11" ht="24" customHeight="1">
      <c r="A9" s="125">
        <v>6</v>
      </c>
      <c r="B9" s="126" t="s">
        <v>1789</v>
      </c>
      <c r="C9" s="126" t="s">
        <v>1790</v>
      </c>
      <c r="D9" s="311">
        <v>55000</v>
      </c>
      <c r="E9" s="312" t="s">
        <v>1780</v>
      </c>
      <c r="F9" s="312" t="s">
        <v>1596</v>
      </c>
      <c r="J9" s="97" t="s">
        <v>40</v>
      </c>
    </row>
    <row r="10" spans="1:11" ht="24" customHeight="1">
      <c r="A10" s="125">
        <v>7</v>
      </c>
      <c r="B10" s="126" t="s">
        <v>1791</v>
      </c>
      <c r="C10" s="126" t="s">
        <v>1792</v>
      </c>
      <c r="D10" s="311">
        <v>55000</v>
      </c>
      <c r="E10" s="312" t="s">
        <v>1780</v>
      </c>
      <c r="F10" s="312" t="s">
        <v>1596</v>
      </c>
      <c r="J10" s="97" t="s">
        <v>40</v>
      </c>
    </row>
    <row r="11" spans="1:11" ht="24" customHeight="1">
      <c r="A11" s="125">
        <v>8</v>
      </c>
      <c r="B11" s="126" t="s">
        <v>1793</v>
      </c>
      <c r="C11" s="126" t="s">
        <v>1794</v>
      </c>
      <c r="D11" s="311">
        <v>55000</v>
      </c>
      <c r="E11" s="312" t="s">
        <v>1780</v>
      </c>
      <c r="F11" s="312" t="s">
        <v>1596</v>
      </c>
      <c r="J11" s="97" t="s">
        <v>40</v>
      </c>
    </row>
    <row r="12" spans="1:11" ht="24" customHeight="1">
      <c r="A12" s="125">
        <v>9</v>
      </c>
      <c r="B12" s="126" t="s">
        <v>1795</v>
      </c>
      <c r="C12" s="126" t="s">
        <v>1796</v>
      </c>
      <c r="D12" s="311">
        <v>55000</v>
      </c>
      <c r="E12" s="312" t="s">
        <v>1780</v>
      </c>
      <c r="F12" s="312" t="s">
        <v>1596</v>
      </c>
      <c r="J12" s="97" t="s">
        <v>40</v>
      </c>
    </row>
    <row r="13" spans="1:11" ht="24" customHeight="1">
      <c r="A13" s="125">
        <v>10</v>
      </c>
      <c r="B13" s="126" t="s">
        <v>1797</v>
      </c>
      <c r="C13" s="126" t="s">
        <v>1798</v>
      </c>
      <c r="D13" s="311">
        <v>55000</v>
      </c>
      <c r="E13" s="312" t="s">
        <v>1780</v>
      </c>
      <c r="F13" s="312" t="s">
        <v>1596</v>
      </c>
      <c r="J13" s="97" t="s">
        <v>40</v>
      </c>
    </row>
    <row r="14" spans="1:11" ht="24" customHeight="1">
      <c r="A14" s="31">
        <v>11</v>
      </c>
      <c r="B14" s="131" t="s">
        <v>1799</v>
      </c>
      <c r="C14" s="131" t="s">
        <v>1800</v>
      </c>
      <c r="D14" s="313">
        <v>55000</v>
      </c>
      <c r="E14" s="314" t="s">
        <v>1780</v>
      </c>
      <c r="F14" s="312" t="s">
        <v>1596</v>
      </c>
      <c r="J14" s="145" t="s">
        <v>40</v>
      </c>
    </row>
    <row r="15" spans="1:11" ht="24" customHeight="1">
      <c r="A15" s="125">
        <v>12</v>
      </c>
      <c r="B15" s="126" t="s">
        <v>1801</v>
      </c>
      <c r="C15" s="126" t="s">
        <v>1802</v>
      </c>
      <c r="D15" s="311">
        <v>55000</v>
      </c>
      <c r="E15" s="312" t="s">
        <v>1780</v>
      </c>
      <c r="F15" s="312" t="s">
        <v>1596</v>
      </c>
      <c r="J15" s="97" t="s">
        <v>40</v>
      </c>
    </row>
    <row r="16" spans="1:11" ht="24" customHeight="1">
      <c r="A16" s="125">
        <v>13</v>
      </c>
      <c r="B16" s="126" t="s">
        <v>1803</v>
      </c>
      <c r="C16" s="126" t="s">
        <v>1804</v>
      </c>
      <c r="D16" s="311">
        <v>55000</v>
      </c>
      <c r="E16" s="312" t="s">
        <v>1780</v>
      </c>
      <c r="F16" s="312" t="s">
        <v>1596</v>
      </c>
      <c r="J16" s="97" t="s">
        <v>40</v>
      </c>
    </row>
    <row r="17" spans="1:10" ht="24" customHeight="1">
      <c r="A17" s="125">
        <v>14</v>
      </c>
      <c r="B17" s="126" t="s">
        <v>1805</v>
      </c>
      <c r="C17" s="126" t="s">
        <v>1806</v>
      </c>
      <c r="D17" s="311">
        <v>55000</v>
      </c>
      <c r="E17" s="312" t="s">
        <v>1780</v>
      </c>
      <c r="F17" s="312" t="s">
        <v>1596</v>
      </c>
      <c r="J17" s="97" t="s">
        <v>40</v>
      </c>
    </row>
    <row r="18" spans="1:10" ht="24" customHeight="1">
      <c r="A18" s="125">
        <v>15</v>
      </c>
      <c r="B18" s="126" t="s">
        <v>1807</v>
      </c>
      <c r="C18" s="126" t="s">
        <v>1808</v>
      </c>
      <c r="D18" s="311">
        <v>55000</v>
      </c>
      <c r="E18" s="312" t="s">
        <v>1780</v>
      </c>
      <c r="F18" s="312" t="s">
        <v>1596</v>
      </c>
      <c r="J18" s="97" t="s">
        <v>40</v>
      </c>
    </row>
    <row r="19" spans="1:10" ht="24" customHeight="1">
      <c r="A19" s="125">
        <v>16</v>
      </c>
      <c r="B19" s="126" t="s">
        <v>1809</v>
      </c>
      <c r="C19" s="126" t="s">
        <v>1810</v>
      </c>
      <c r="D19" s="311">
        <v>55000</v>
      </c>
      <c r="E19" s="312" t="s">
        <v>1780</v>
      </c>
      <c r="F19" s="312" t="s">
        <v>1596</v>
      </c>
      <c r="J19" s="97" t="s">
        <v>40</v>
      </c>
    </row>
    <row r="20" spans="1:10" ht="24" customHeight="1">
      <c r="A20" s="125">
        <v>17</v>
      </c>
      <c r="B20" s="126" t="s">
        <v>1811</v>
      </c>
      <c r="C20" s="126" t="s">
        <v>1812</v>
      </c>
      <c r="D20" s="311">
        <v>55500</v>
      </c>
      <c r="E20" s="312" t="s">
        <v>1780</v>
      </c>
      <c r="F20" s="312" t="s">
        <v>1596</v>
      </c>
      <c r="J20" s="97" t="s">
        <v>40</v>
      </c>
    </row>
    <row r="21" spans="1:10" ht="24" customHeight="1">
      <c r="A21" s="125">
        <v>18</v>
      </c>
      <c r="B21" s="126" t="s">
        <v>1813</v>
      </c>
      <c r="C21" s="126" t="s">
        <v>1814</v>
      </c>
      <c r="D21" s="315">
        <v>104400</v>
      </c>
      <c r="E21" s="219" t="s">
        <v>39</v>
      </c>
      <c r="F21" s="312" t="s">
        <v>1596</v>
      </c>
      <c r="J21" s="126" t="s">
        <v>40</v>
      </c>
    </row>
    <row r="22" spans="1:10" ht="24" customHeight="1">
      <c r="A22" s="125">
        <v>19</v>
      </c>
      <c r="B22" s="126" t="s">
        <v>1815</v>
      </c>
      <c r="C22" s="126" t="s">
        <v>1816</v>
      </c>
      <c r="D22" s="315">
        <v>110000</v>
      </c>
      <c r="E22" s="219" t="s">
        <v>39</v>
      </c>
      <c r="F22" s="312" t="s">
        <v>1596</v>
      </c>
      <c r="J22" s="126" t="s">
        <v>40</v>
      </c>
    </row>
    <row r="23" spans="1:10" ht="24" customHeight="1">
      <c r="A23" s="125">
        <v>20</v>
      </c>
      <c r="B23" s="126" t="s">
        <v>1817</v>
      </c>
      <c r="C23" s="126" t="s">
        <v>1818</v>
      </c>
      <c r="D23" s="315">
        <v>181200</v>
      </c>
      <c r="E23" s="219" t="s">
        <v>39</v>
      </c>
      <c r="F23" s="312" t="s">
        <v>1596</v>
      </c>
      <c r="J23" s="126" t="s">
        <v>40</v>
      </c>
    </row>
    <row r="24" spans="1:10" ht="24" customHeight="1">
      <c r="A24" s="125">
        <v>21</v>
      </c>
      <c r="B24" s="126" t="s">
        <v>1819</v>
      </c>
      <c r="C24" s="126" t="s">
        <v>1820</v>
      </c>
      <c r="D24" s="315">
        <v>195200</v>
      </c>
      <c r="E24" s="219" t="s">
        <v>39</v>
      </c>
      <c r="F24" s="312" t="s">
        <v>1596</v>
      </c>
      <c r="J24" s="126" t="s">
        <v>40</v>
      </c>
    </row>
    <row r="25" spans="1:10" ht="24" customHeight="1">
      <c r="A25" s="125">
        <v>22</v>
      </c>
      <c r="B25" s="126" t="s">
        <v>1821</v>
      </c>
      <c r="C25" s="126" t="s">
        <v>1822</v>
      </c>
      <c r="D25" s="315">
        <v>201000</v>
      </c>
      <c r="E25" s="219" t="s">
        <v>39</v>
      </c>
      <c r="F25" s="312" t="s">
        <v>1596</v>
      </c>
      <c r="J25" s="126" t="s">
        <v>40</v>
      </c>
    </row>
    <row r="26" spans="1:10" ht="24" customHeight="1">
      <c r="A26" s="125">
        <v>23</v>
      </c>
      <c r="B26" s="126" t="s">
        <v>1823</v>
      </c>
      <c r="C26" s="126" t="s">
        <v>1824</v>
      </c>
      <c r="D26" s="315">
        <v>210000</v>
      </c>
      <c r="E26" s="219" t="s">
        <v>39</v>
      </c>
      <c r="F26" s="312" t="s">
        <v>1596</v>
      </c>
      <c r="J26" s="126" t="s">
        <v>40</v>
      </c>
    </row>
    <row r="27" spans="1:10" ht="24" customHeight="1">
      <c r="A27" s="125">
        <v>24</v>
      </c>
      <c r="B27" s="126" t="s">
        <v>1825</v>
      </c>
      <c r="C27" s="126" t="s">
        <v>1826</v>
      </c>
      <c r="D27" s="315">
        <v>345500</v>
      </c>
      <c r="E27" s="219" t="s">
        <v>39</v>
      </c>
      <c r="F27" s="312" t="s">
        <v>1596</v>
      </c>
      <c r="J27" s="126" t="s">
        <v>40</v>
      </c>
    </row>
    <row r="28" spans="1:10" ht="24" customHeight="1">
      <c r="A28" s="125">
        <v>25</v>
      </c>
      <c r="B28" s="126" t="s">
        <v>1563</v>
      </c>
      <c r="C28" s="87" t="s">
        <v>1562</v>
      </c>
      <c r="D28" s="315">
        <v>2517373.35</v>
      </c>
      <c r="E28" s="19" t="s">
        <v>1462</v>
      </c>
      <c r="F28" s="312" t="s">
        <v>1597</v>
      </c>
      <c r="J28" s="316" t="s">
        <v>40</v>
      </c>
    </row>
    <row r="29" spans="1:10" ht="24" customHeight="1">
      <c r="A29" s="6" t="s">
        <v>41</v>
      </c>
      <c r="B29" s="5"/>
      <c r="C29" s="5"/>
      <c r="D29" s="283"/>
      <c r="E29" s="310" t="s">
        <v>47</v>
      </c>
      <c r="F29" s="312"/>
      <c r="J29" s="7" t="s">
        <v>41</v>
      </c>
    </row>
    <row r="30" spans="1:10" ht="24" customHeight="1">
      <c r="A30" s="125">
        <v>1</v>
      </c>
      <c r="B30" s="126" t="s">
        <v>1827</v>
      </c>
      <c r="C30" s="126" t="s">
        <v>1828</v>
      </c>
      <c r="D30" s="311">
        <v>35880</v>
      </c>
      <c r="E30" s="312" t="s">
        <v>1780</v>
      </c>
      <c r="F30" s="312" t="s">
        <v>1596</v>
      </c>
      <c r="J30" s="7" t="s">
        <v>41</v>
      </c>
    </row>
    <row r="31" spans="1:10" ht="24" customHeight="1">
      <c r="A31" s="125">
        <v>2</v>
      </c>
      <c r="B31" s="126" t="s">
        <v>1829</v>
      </c>
      <c r="C31" s="97" t="s">
        <v>1374</v>
      </c>
      <c r="D31" s="317">
        <v>35880</v>
      </c>
      <c r="E31" s="312" t="s">
        <v>1780</v>
      </c>
      <c r="F31" s="312" t="s">
        <v>1596</v>
      </c>
      <c r="J31" s="7" t="s">
        <v>41</v>
      </c>
    </row>
    <row r="32" spans="1:10" ht="24" customHeight="1">
      <c r="A32" s="125">
        <v>3</v>
      </c>
      <c r="B32" s="126" t="s">
        <v>1830</v>
      </c>
      <c r="C32" s="126" t="s">
        <v>1831</v>
      </c>
      <c r="D32" s="311">
        <v>35880</v>
      </c>
      <c r="E32" s="312" t="s">
        <v>1780</v>
      </c>
      <c r="F32" s="312" t="s">
        <v>1596</v>
      </c>
      <c r="J32" s="7" t="s">
        <v>41</v>
      </c>
    </row>
    <row r="33" spans="1:10" ht="24" customHeight="1">
      <c r="A33" s="125">
        <v>4</v>
      </c>
      <c r="B33" s="126" t="s">
        <v>1832</v>
      </c>
      <c r="C33" s="19" t="s">
        <v>1518</v>
      </c>
      <c r="D33" s="317">
        <v>35880</v>
      </c>
      <c r="E33" s="312" t="s">
        <v>1780</v>
      </c>
      <c r="F33" s="312" t="s">
        <v>1596</v>
      </c>
      <c r="J33" s="7" t="s">
        <v>41</v>
      </c>
    </row>
    <row r="34" spans="1:10" ht="24" customHeight="1">
      <c r="A34" s="125">
        <v>5</v>
      </c>
      <c r="B34" s="126" t="s">
        <v>1833</v>
      </c>
      <c r="C34" s="97" t="s">
        <v>1834</v>
      </c>
      <c r="D34" s="317">
        <v>35880</v>
      </c>
      <c r="E34" s="312" t="s">
        <v>1780</v>
      </c>
      <c r="F34" s="312" t="s">
        <v>1596</v>
      </c>
      <c r="J34" s="7" t="s">
        <v>41</v>
      </c>
    </row>
    <row r="35" spans="1:10" ht="24" customHeight="1">
      <c r="A35" s="125">
        <v>6</v>
      </c>
      <c r="B35" s="126" t="s">
        <v>1835</v>
      </c>
      <c r="C35" s="97" t="s">
        <v>1836</v>
      </c>
      <c r="D35" s="317">
        <v>41820</v>
      </c>
      <c r="E35" s="312" t="s">
        <v>1780</v>
      </c>
      <c r="F35" s="312" t="s">
        <v>1596</v>
      </c>
      <c r="J35" s="7" t="s">
        <v>41</v>
      </c>
    </row>
    <row r="36" spans="1:10" ht="24" customHeight="1">
      <c r="A36" s="125">
        <v>7</v>
      </c>
      <c r="B36" s="126" t="s">
        <v>1837</v>
      </c>
      <c r="C36" s="97" t="s">
        <v>1838</v>
      </c>
      <c r="D36" s="317">
        <v>53820</v>
      </c>
      <c r="E36" s="312" t="s">
        <v>1780</v>
      </c>
      <c r="F36" s="312" t="s">
        <v>1596</v>
      </c>
      <c r="J36" s="7" t="s">
        <v>41</v>
      </c>
    </row>
    <row r="37" spans="1:10" ht="24" customHeight="1">
      <c r="A37" s="125">
        <v>8</v>
      </c>
      <c r="B37" s="126" t="s">
        <v>1839</v>
      </c>
      <c r="C37" s="97" t="s">
        <v>1840</v>
      </c>
      <c r="D37" s="317">
        <v>53820</v>
      </c>
      <c r="E37" s="312" t="s">
        <v>1780</v>
      </c>
      <c r="F37" s="312" t="s">
        <v>1596</v>
      </c>
      <c r="J37" s="7" t="s">
        <v>41</v>
      </c>
    </row>
    <row r="38" spans="1:10" ht="24" customHeight="1">
      <c r="A38" s="125">
        <v>9</v>
      </c>
      <c r="B38" s="126" t="s">
        <v>1841</v>
      </c>
      <c r="C38" s="97" t="s">
        <v>1842</v>
      </c>
      <c r="D38" s="317">
        <v>53820</v>
      </c>
      <c r="E38" s="312" t="s">
        <v>1780</v>
      </c>
      <c r="F38" s="312" t="s">
        <v>1596</v>
      </c>
      <c r="J38" s="7" t="s">
        <v>41</v>
      </c>
    </row>
    <row r="39" spans="1:10" ht="24" customHeight="1">
      <c r="A39" s="125">
        <v>10</v>
      </c>
      <c r="B39" s="87" t="s">
        <v>1843</v>
      </c>
      <c r="C39" s="97" t="s">
        <v>1844</v>
      </c>
      <c r="D39" s="317">
        <v>53820</v>
      </c>
      <c r="E39" s="312" t="s">
        <v>1780</v>
      </c>
      <c r="F39" s="312" t="s">
        <v>1596</v>
      </c>
      <c r="J39" s="7" t="s">
        <v>41</v>
      </c>
    </row>
    <row r="40" spans="1:10" ht="24" customHeight="1">
      <c r="A40" s="125">
        <v>11</v>
      </c>
      <c r="B40" s="126" t="s">
        <v>1845</v>
      </c>
      <c r="C40" s="126" t="s">
        <v>1846</v>
      </c>
      <c r="D40" s="315">
        <v>105000</v>
      </c>
      <c r="E40" s="219" t="s">
        <v>39</v>
      </c>
      <c r="F40" s="312" t="s">
        <v>1596</v>
      </c>
      <c r="J40" s="126" t="s">
        <v>41</v>
      </c>
    </row>
    <row r="41" spans="1:10" ht="24" customHeight="1">
      <c r="A41" s="18" t="s">
        <v>42</v>
      </c>
      <c r="B41" s="5"/>
      <c r="C41" s="5"/>
      <c r="D41" s="283"/>
      <c r="E41" s="310" t="s">
        <v>47</v>
      </c>
      <c r="F41" s="312"/>
      <c r="J41" s="97" t="s">
        <v>42</v>
      </c>
    </row>
    <row r="42" spans="1:10" ht="24" customHeight="1">
      <c r="A42" s="125">
        <v>1</v>
      </c>
      <c r="B42" s="87" t="s">
        <v>1847</v>
      </c>
      <c r="C42" s="87" t="s">
        <v>1848</v>
      </c>
      <c r="D42" s="317">
        <v>38500</v>
      </c>
      <c r="E42" s="312" t="s">
        <v>1780</v>
      </c>
      <c r="F42" s="312" t="s">
        <v>1596</v>
      </c>
      <c r="J42" s="97" t="s">
        <v>42</v>
      </c>
    </row>
    <row r="43" spans="1:10" ht="24" customHeight="1">
      <c r="A43" s="125">
        <v>2</v>
      </c>
      <c r="B43" s="126" t="s">
        <v>1849</v>
      </c>
      <c r="C43" s="126" t="s">
        <v>1850</v>
      </c>
      <c r="D43" s="317">
        <v>40344</v>
      </c>
      <c r="E43" s="312" t="s">
        <v>1780</v>
      </c>
      <c r="F43" s="312" t="s">
        <v>1596</v>
      </c>
      <c r="J43" s="97" t="s">
        <v>42</v>
      </c>
    </row>
    <row r="44" spans="1:10" ht="24" customHeight="1">
      <c r="A44" s="125">
        <v>3</v>
      </c>
      <c r="B44" s="126" t="s">
        <v>1851</v>
      </c>
      <c r="C44" s="87" t="s">
        <v>1852</v>
      </c>
      <c r="D44" s="317">
        <v>46400</v>
      </c>
      <c r="E44" s="312" t="s">
        <v>1780</v>
      </c>
      <c r="F44" s="312" t="s">
        <v>1596</v>
      </c>
      <c r="J44" s="97" t="s">
        <v>42</v>
      </c>
    </row>
    <row r="45" spans="1:10" ht="24" customHeight="1">
      <c r="A45" s="125">
        <v>4</v>
      </c>
      <c r="B45" s="126" t="s">
        <v>1853</v>
      </c>
      <c r="C45" s="87" t="s">
        <v>1854</v>
      </c>
      <c r="D45" s="317">
        <v>48000</v>
      </c>
      <c r="E45" s="312" t="s">
        <v>1780</v>
      </c>
      <c r="F45" s="312" t="s">
        <v>1596</v>
      </c>
      <c r="J45" s="97" t="s">
        <v>42</v>
      </c>
    </row>
    <row r="46" spans="1:10" ht="24" customHeight="1">
      <c r="A46" s="125">
        <v>5</v>
      </c>
      <c r="B46" s="87" t="s">
        <v>1855</v>
      </c>
      <c r="C46" s="87" t="s">
        <v>1856</v>
      </c>
      <c r="D46" s="311">
        <v>49620</v>
      </c>
      <c r="E46" s="312" t="s">
        <v>1780</v>
      </c>
      <c r="F46" s="312" t="s">
        <v>1596</v>
      </c>
      <c r="J46" s="97" t="s">
        <v>42</v>
      </c>
    </row>
    <row r="47" spans="1:10" ht="24" customHeight="1">
      <c r="A47" s="125">
        <v>6</v>
      </c>
      <c r="B47" s="126" t="s">
        <v>1857</v>
      </c>
      <c r="C47" s="87" t="s">
        <v>1858</v>
      </c>
      <c r="D47" s="317">
        <v>51800</v>
      </c>
      <c r="E47" s="312" t="s">
        <v>1780</v>
      </c>
      <c r="F47" s="312" t="s">
        <v>1596</v>
      </c>
      <c r="J47" s="97" t="s">
        <v>42</v>
      </c>
    </row>
    <row r="48" spans="1:10" ht="24" customHeight="1">
      <c r="A48" s="125">
        <v>7</v>
      </c>
      <c r="B48" s="126" t="s">
        <v>1859</v>
      </c>
      <c r="C48" s="87" t="s">
        <v>1860</v>
      </c>
      <c r="D48" s="317">
        <v>52000</v>
      </c>
      <c r="E48" s="312" t="s">
        <v>1780</v>
      </c>
      <c r="F48" s="312" t="s">
        <v>1596</v>
      </c>
      <c r="J48" s="97" t="s">
        <v>42</v>
      </c>
    </row>
    <row r="49" spans="1:10" ht="24" customHeight="1">
      <c r="A49" s="125">
        <v>8</v>
      </c>
      <c r="B49" s="126" t="s">
        <v>1861</v>
      </c>
      <c r="C49" s="126" t="s">
        <v>1862</v>
      </c>
      <c r="D49" s="317">
        <v>53000</v>
      </c>
      <c r="E49" s="312" t="s">
        <v>1780</v>
      </c>
      <c r="F49" s="312" t="s">
        <v>1596</v>
      </c>
      <c r="J49" s="97" t="s">
        <v>42</v>
      </c>
    </row>
    <row r="50" spans="1:10" ht="24" customHeight="1">
      <c r="A50" s="125">
        <v>9</v>
      </c>
      <c r="B50" s="126" t="s">
        <v>1863</v>
      </c>
      <c r="C50" s="87" t="s">
        <v>1864</v>
      </c>
      <c r="D50" s="317">
        <v>53400</v>
      </c>
      <c r="E50" s="312" t="s">
        <v>1780</v>
      </c>
      <c r="F50" s="312" t="s">
        <v>1596</v>
      </c>
      <c r="J50" s="97" t="s">
        <v>42</v>
      </c>
    </row>
    <row r="51" spans="1:10" ht="24" customHeight="1">
      <c r="A51" s="125">
        <v>10</v>
      </c>
      <c r="B51" s="126" t="s">
        <v>1865</v>
      </c>
      <c r="C51" s="126" t="s">
        <v>1866</v>
      </c>
      <c r="D51" s="315">
        <v>196000</v>
      </c>
      <c r="E51" s="219" t="s">
        <v>39</v>
      </c>
      <c r="F51" s="312" t="s">
        <v>1596</v>
      </c>
      <c r="J51" s="126" t="s">
        <v>42</v>
      </c>
    </row>
    <row r="52" spans="1:10" ht="24" customHeight="1">
      <c r="A52" s="125">
        <v>11</v>
      </c>
      <c r="B52" s="126" t="s">
        <v>1867</v>
      </c>
      <c r="C52" s="126" t="s">
        <v>1868</v>
      </c>
      <c r="D52" s="315">
        <v>218369</v>
      </c>
      <c r="E52" s="219" t="s">
        <v>39</v>
      </c>
      <c r="F52" s="312" t="s">
        <v>1596</v>
      </c>
      <c r="J52" s="126" t="s">
        <v>42</v>
      </c>
    </row>
    <row r="53" spans="1:10" ht="24" customHeight="1">
      <c r="A53" s="18" t="s">
        <v>43</v>
      </c>
      <c r="B53" s="5"/>
      <c r="C53" s="5"/>
      <c r="D53" s="283"/>
      <c r="E53" s="310" t="s">
        <v>47</v>
      </c>
      <c r="F53" s="312"/>
      <c r="J53" s="97" t="s">
        <v>43</v>
      </c>
    </row>
    <row r="54" spans="1:10" ht="24" customHeight="1">
      <c r="A54" s="125">
        <v>1</v>
      </c>
      <c r="B54" s="318" t="s">
        <v>1869</v>
      </c>
      <c r="C54" s="319" t="s">
        <v>1870</v>
      </c>
      <c r="D54" s="320">
        <v>57750</v>
      </c>
      <c r="E54" s="312" t="s">
        <v>1780</v>
      </c>
      <c r="F54" s="312" t="s">
        <v>1596</v>
      </c>
      <c r="J54" s="97" t="s">
        <v>43</v>
      </c>
    </row>
    <row r="55" spans="1:10" ht="24" customHeight="1">
      <c r="A55" s="125">
        <v>2</v>
      </c>
      <c r="B55" s="87" t="s">
        <v>1871</v>
      </c>
      <c r="C55" s="319" t="s">
        <v>1872</v>
      </c>
      <c r="D55" s="320">
        <v>58500</v>
      </c>
      <c r="E55" s="312" t="s">
        <v>1780</v>
      </c>
      <c r="F55" s="312" t="s">
        <v>1596</v>
      </c>
      <c r="J55" s="97" t="s">
        <v>43</v>
      </c>
    </row>
    <row r="56" spans="1:10" ht="24" customHeight="1">
      <c r="A56" s="125">
        <v>3</v>
      </c>
      <c r="B56" s="87" t="s">
        <v>1873</v>
      </c>
      <c r="C56" s="319" t="s">
        <v>1874</v>
      </c>
      <c r="D56" s="321">
        <v>60000</v>
      </c>
      <c r="E56" s="312" t="s">
        <v>1780</v>
      </c>
      <c r="F56" s="312" t="s">
        <v>1596</v>
      </c>
      <c r="J56" s="97" t="s">
        <v>43</v>
      </c>
    </row>
    <row r="57" spans="1:10" ht="24" customHeight="1">
      <c r="A57" s="125">
        <v>4</v>
      </c>
      <c r="B57" s="87" t="s">
        <v>1875</v>
      </c>
      <c r="C57" s="319" t="s">
        <v>1876</v>
      </c>
      <c r="D57" s="321">
        <v>60000</v>
      </c>
      <c r="E57" s="312" t="s">
        <v>1780</v>
      </c>
      <c r="F57" s="312" t="s">
        <v>1596</v>
      </c>
      <c r="J57" s="97" t="s">
        <v>43</v>
      </c>
    </row>
    <row r="58" spans="1:10" ht="24" customHeight="1">
      <c r="A58" s="125">
        <v>5</v>
      </c>
      <c r="B58" s="319" t="s">
        <v>1877</v>
      </c>
      <c r="C58" s="319" t="s">
        <v>1593</v>
      </c>
      <c r="D58" s="321">
        <v>60000</v>
      </c>
      <c r="E58" s="312" t="s">
        <v>1780</v>
      </c>
      <c r="F58" s="312" t="s">
        <v>1596</v>
      </c>
      <c r="J58" s="97" t="s">
        <v>43</v>
      </c>
    </row>
    <row r="59" spans="1:10" ht="24" customHeight="1">
      <c r="A59" s="125">
        <v>6</v>
      </c>
      <c r="B59" s="126" t="s">
        <v>1878</v>
      </c>
      <c r="C59" s="318" t="s">
        <v>1879</v>
      </c>
      <c r="D59" s="321">
        <v>60000</v>
      </c>
      <c r="E59" s="312" t="s">
        <v>1780</v>
      </c>
      <c r="F59" s="312" t="s">
        <v>1596</v>
      </c>
      <c r="J59" s="97" t="s">
        <v>43</v>
      </c>
    </row>
    <row r="60" spans="1:10" ht="24" customHeight="1">
      <c r="A60" s="125">
        <v>7</v>
      </c>
      <c r="B60" s="319" t="s">
        <v>1880</v>
      </c>
      <c r="C60" s="319" t="s">
        <v>1592</v>
      </c>
      <c r="D60" s="321">
        <v>60000</v>
      </c>
      <c r="E60" s="312" t="s">
        <v>1780</v>
      </c>
      <c r="F60" s="312" t="s">
        <v>1596</v>
      </c>
      <c r="J60" s="97" t="s">
        <v>43</v>
      </c>
    </row>
    <row r="61" spans="1:10" ht="24" customHeight="1">
      <c r="A61" s="125">
        <v>8</v>
      </c>
      <c r="B61" s="87" t="s">
        <v>1881</v>
      </c>
      <c r="C61" s="319" t="s">
        <v>1882</v>
      </c>
      <c r="D61" s="321">
        <v>60000</v>
      </c>
      <c r="E61" s="312" t="s">
        <v>1780</v>
      </c>
      <c r="F61" s="312" t="s">
        <v>1596</v>
      </c>
      <c r="J61" s="97" t="s">
        <v>43</v>
      </c>
    </row>
    <row r="62" spans="1:10" ht="24" customHeight="1">
      <c r="A62" s="125">
        <v>9</v>
      </c>
      <c r="B62" s="318" t="s">
        <v>1883</v>
      </c>
      <c r="C62" s="319" t="s">
        <v>1884</v>
      </c>
      <c r="D62" s="321">
        <v>60000</v>
      </c>
      <c r="E62" s="312" t="s">
        <v>1780</v>
      </c>
      <c r="F62" s="312" t="s">
        <v>1596</v>
      </c>
      <c r="J62" s="97" t="s">
        <v>43</v>
      </c>
    </row>
    <row r="63" spans="1:10" ht="24" customHeight="1">
      <c r="A63" s="125">
        <v>10</v>
      </c>
      <c r="B63" s="87" t="s">
        <v>1885</v>
      </c>
      <c r="C63" s="318" t="s">
        <v>1886</v>
      </c>
      <c r="D63" s="317">
        <v>84000</v>
      </c>
      <c r="E63" s="312" t="s">
        <v>1780</v>
      </c>
      <c r="F63" s="312" t="s">
        <v>1596</v>
      </c>
      <c r="J63" s="97" t="s">
        <v>43</v>
      </c>
    </row>
    <row r="64" spans="1:10" ht="24" customHeight="1">
      <c r="A64" s="125">
        <v>11</v>
      </c>
      <c r="B64" s="87" t="s">
        <v>1887</v>
      </c>
      <c r="C64" s="318" t="s">
        <v>1886</v>
      </c>
      <c r="D64" s="321">
        <v>60000</v>
      </c>
      <c r="E64" s="312" t="s">
        <v>1780</v>
      </c>
      <c r="F64" s="312" t="s">
        <v>1596</v>
      </c>
      <c r="J64" s="97" t="s">
        <v>43</v>
      </c>
    </row>
    <row r="65" spans="1:10" ht="24" customHeight="1">
      <c r="A65" s="125">
        <v>12</v>
      </c>
      <c r="B65" s="126" t="s">
        <v>1888</v>
      </c>
      <c r="C65" s="319" t="s">
        <v>1889</v>
      </c>
      <c r="D65" s="322">
        <v>60000</v>
      </c>
      <c r="E65" s="312" t="s">
        <v>1780</v>
      </c>
      <c r="F65" s="312" t="s">
        <v>1596</v>
      </c>
      <c r="J65" s="97" t="s">
        <v>43</v>
      </c>
    </row>
    <row r="66" spans="1:10" ht="24" customHeight="1">
      <c r="A66" s="125">
        <v>13</v>
      </c>
      <c r="B66" s="87" t="s">
        <v>1890</v>
      </c>
      <c r="C66" s="319" t="s">
        <v>1891</v>
      </c>
      <c r="D66" s="321">
        <v>60000</v>
      </c>
      <c r="E66" s="312" t="s">
        <v>1780</v>
      </c>
      <c r="F66" s="312" t="s">
        <v>1596</v>
      </c>
      <c r="J66" s="97" t="s">
        <v>43</v>
      </c>
    </row>
    <row r="67" spans="1:10" ht="24" customHeight="1">
      <c r="A67" s="125">
        <v>14</v>
      </c>
      <c r="B67" s="318" t="s">
        <v>1892</v>
      </c>
      <c r="C67" s="319" t="s">
        <v>1893</v>
      </c>
      <c r="D67" s="321">
        <v>60000</v>
      </c>
      <c r="E67" s="312" t="s">
        <v>1780</v>
      </c>
      <c r="F67" s="312" t="s">
        <v>1596</v>
      </c>
      <c r="J67" s="97" t="s">
        <v>43</v>
      </c>
    </row>
    <row r="68" spans="1:10" ht="24" customHeight="1">
      <c r="A68" s="125">
        <v>15</v>
      </c>
      <c r="B68" s="319" t="s">
        <v>1894</v>
      </c>
      <c r="C68" s="319" t="s">
        <v>1895</v>
      </c>
      <c r="D68" s="321">
        <v>60000</v>
      </c>
      <c r="E68" s="312" t="s">
        <v>1780</v>
      </c>
      <c r="F68" s="312" t="s">
        <v>1596</v>
      </c>
      <c r="J68" s="97" t="s">
        <v>43</v>
      </c>
    </row>
    <row r="69" spans="1:10" ht="24" customHeight="1">
      <c r="A69" s="125">
        <v>16</v>
      </c>
      <c r="B69" s="319" t="s">
        <v>1896</v>
      </c>
      <c r="C69" s="323" t="s">
        <v>1594</v>
      </c>
      <c r="D69" s="321">
        <v>60000</v>
      </c>
      <c r="E69" s="312" t="s">
        <v>1780</v>
      </c>
      <c r="F69" s="312" t="s">
        <v>1596</v>
      </c>
      <c r="J69" s="97" t="s">
        <v>43</v>
      </c>
    </row>
    <row r="70" spans="1:10" ht="24" customHeight="1">
      <c r="A70" s="125">
        <v>17</v>
      </c>
      <c r="B70" s="87" t="s">
        <v>1897</v>
      </c>
      <c r="C70" s="319" t="s">
        <v>1744</v>
      </c>
      <c r="D70" s="321">
        <v>60000</v>
      </c>
      <c r="E70" s="312" t="s">
        <v>1780</v>
      </c>
      <c r="F70" s="312" t="s">
        <v>1596</v>
      </c>
      <c r="J70" s="97" t="s">
        <v>43</v>
      </c>
    </row>
    <row r="71" spans="1:10" ht="24" customHeight="1">
      <c r="A71" s="125">
        <v>18</v>
      </c>
      <c r="B71" s="126" t="s">
        <v>1898</v>
      </c>
      <c r="C71" s="126" t="s">
        <v>1899</v>
      </c>
      <c r="D71" s="315">
        <v>260700</v>
      </c>
      <c r="E71" s="219" t="s">
        <v>39</v>
      </c>
      <c r="F71" s="312" t="s">
        <v>1596</v>
      </c>
      <c r="J71" s="126" t="s">
        <v>43</v>
      </c>
    </row>
    <row r="72" spans="1:10" ht="24" customHeight="1">
      <c r="A72" s="125">
        <v>19</v>
      </c>
      <c r="B72" s="126" t="s">
        <v>1900</v>
      </c>
      <c r="C72" s="126" t="s">
        <v>1901</v>
      </c>
      <c r="D72" s="315">
        <v>286000</v>
      </c>
      <c r="E72" s="219" t="s">
        <v>39</v>
      </c>
      <c r="F72" s="312" t="s">
        <v>1596</v>
      </c>
      <c r="J72" s="126" t="s">
        <v>43</v>
      </c>
    </row>
    <row r="73" spans="1:10" ht="24" customHeight="1">
      <c r="A73" s="18" t="s">
        <v>44</v>
      </c>
      <c r="B73" s="5"/>
      <c r="C73" s="5"/>
      <c r="D73" s="283"/>
      <c r="E73" s="310" t="s">
        <v>47</v>
      </c>
      <c r="F73" s="312"/>
      <c r="J73" s="97" t="s">
        <v>44</v>
      </c>
    </row>
    <row r="74" spans="1:10" ht="24" customHeight="1">
      <c r="A74" s="125">
        <v>1</v>
      </c>
      <c r="B74" s="87" t="s">
        <v>1902</v>
      </c>
      <c r="C74" s="126" t="s">
        <v>1903</v>
      </c>
      <c r="D74" s="317">
        <v>60000</v>
      </c>
      <c r="E74" s="312" t="s">
        <v>1780</v>
      </c>
      <c r="F74" s="312" t="s">
        <v>1596</v>
      </c>
      <c r="J74" s="97" t="s">
        <v>44</v>
      </c>
    </row>
    <row r="75" spans="1:10" ht="24" customHeight="1">
      <c r="A75" s="125">
        <v>2</v>
      </c>
      <c r="B75" s="126" t="s">
        <v>1904</v>
      </c>
      <c r="C75" s="126" t="s">
        <v>1905</v>
      </c>
      <c r="D75" s="311">
        <v>60000</v>
      </c>
      <c r="E75" s="312" t="s">
        <v>1780</v>
      </c>
      <c r="F75" s="312" t="s">
        <v>1596</v>
      </c>
      <c r="J75" s="97" t="s">
        <v>44</v>
      </c>
    </row>
    <row r="76" spans="1:10" ht="24" customHeight="1">
      <c r="A76" s="125">
        <v>3</v>
      </c>
      <c r="B76" s="126" t="s">
        <v>1906</v>
      </c>
      <c r="C76" s="126" t="s">
        <v>1907</v>
      </c>
      <c r="D76" s="311">
        <v>60000</v>
      </c>
      <c r="E76" s="312" t="s">
        <v>1780</v>
      </c>
      <c r="F76" s="312" t="s">
        <v>1596</v>
      </c>
      <c r="J76" s="97" t="s">
        <v>44</v>
      </c>
    </row>
    <row r="77" spans="1:10" ht="24" customHeight="1">
      <c r="A77" s="125">
        <v>4</v>
      </c>
      <c r="B77" s="126" t="s">
        <v>1908</v>
      </c>
      <c r="C77" s="126" t="s">
        <v>1375</v>
      </c>
      <c r="D77" s="317">
        <v>60000</v>
      </c>
      <c r="E77" s="312" t="s">
        <v>1780</v>
      </c>
      <c r="F77" s="312" t="s">
        <v>1596</v>
      </c>
      <c r="J77" s="97" t="s">
        <v>44</v>
      </c>
    </row>
    <row r="78" spans="1:10" ht="24" customHeight="1">
      <c r="A78" s="125">
        <v>5</v>
      </c>
      <c r="B78" s="126" t="s">
        <v>1909</v>
      </c>
      <c r="C78" s="126" t="s">
        <v>1910</v>
      </c>
      <c r="D78" s="311">
        <v>60000</v>
      </c>
      <c r="E78" s="312" t="s">
        <v>1780</v>
      </c>
      <c r="F78" s="312" t="s">
        <v>1596</v>
      </c>
      <c r="J78" s="97" t="s">
        <v>44</v>
      </c>
    </row>
    <row r="79" spans="1:10" ht="24" customHeight="1">
      <c r="A79" s="125">
        <v>6</v>
      </c>
      <c r="B79" s="126" t="s">
        <v>1911</v>
      </c>
      <c r="C79" s="126" t="s">
        <v>1912</v>
      </c>
      <c r="D79" s="317">
        <v>60000</v>
      </c>
      <c r="E79" s="312" t="s">
        <v>1780</v>
      </c>
      <c r="F79" s="312" t="s">
        <v>1596</v>
      </c>
      <c r="J79" s="97" t="s">
        <v>44</v>
      </c>
    </row>
    <row r="80" spans="1:10" ht="24" customHeight="1">
      <c r="A80" s="125">
        <v>7</v>
      </c>
      <c r="B80" s="131" t="s">
        <v>1913</v>
      </c>
      <c r="C80" s="131" t="s">
        <v>1914</v>
      </c>
      <c r="D80" s="324">
        <v>60000</v>
      </c>
      <c r="E80" s="314" t="s">
        <v>1780</v>
      </c>
      <c r="F80" s="312" t="s">
        <v>1596</v>
      </c>
      <c r="J80" s="145" t="s">
        <v>44</v>
      </c>
    </row>
    <row r="81" spans="1:10" ht="24" customHeight="1">
      <c r="A81" s="125">
        <v>8</v>
      </c>
      <c r="B81" s="126" t="s">
        <v>1915</v>
      </c>
      <c r="C81" s="126" t="s">
        <v>1916</v>
      </c>
      <c r="D81" s="317">
        <v>60000</v>
      </c>
      <c r="E81" s="312" t="s">
        <v>1780</v>
      </c>
      <c r="F81" s="312" t="s">
        <v>1596</v>
      </c>
      <c r="J81" s="97" t="s">
        <v>44</v>
      </c>
    </row>
    <row r="82" spans="1:10" ht="24" customHeight="1">
      <c r="A82" s="125">
        <v>9</v>
      </c>
      <c r="B82" s="87" t="s">
        <v>1917</v>
      </c>
      <c r="C82" s="126" t="s">
        <v>1918</v>
      </c>
      <c r="D82" s="311">
        <v>60000</v>
      </c>
      <c r="E82" s="312" t="s">
        <v>1780</v>
      </c>
      <c r="F82" s="312" t="s">
        <v>1596</v>
      </c>
      <c r="J82" s="97" t="s">
        <v>44</v>
      </c>
    </row>
    <row r="83" spans="1:10" ht="24" customHeight="1">
      <c r="A83" s="125">
        <v>10</v>
      </c>
      <c r="B83" s="126" t="s">
        <v>1919</v>
      </c>
      <c r="C83" s="126" t="s">
        <v>1920</v>
      </c>
      <c r="D83" s="317">
        <v>60000</v>
      </c>
      <c r="E83" s="312" t="s">
        <v>1780</v>
      </c>
      <c r="F83" s="312" t="s">
        <v>1596</v>
      </c>
      <c r="J83" s="97" t="s">
        <v>44</v>
      </c>
    </row>
    <row r="84" spans="1:10" ht="24" customHeight="1">
      <c r="A84" s="125">
        <v>11</v>
      </c>
      <c r="B84" s="126" t="s">
        <v>1921</v>
      </c>
      <c r="C84" s="19" t="s">
        <v>1922</v>
      </c>
      <c r="D84" s="311">
        <v>60000</v>
      </c>
      <c r="E84" s="312" t="s">
        <v>1780</v>
      </c>
      <c r="F84" s="312" t="s">
        <v>1596</v>
      </c>
      <c r="J84" s="97" t="s">
        <v>44</v>
      </c>
    </row>
    <row r="85" spans="1:10" ht="24" customHeight="1">
      <c r="A85" s="125">
        <v>12</v>
      </c>
      <c r="B85" s="131" t="s">
        <v>1923</v>
      </c>
      <c r="C85" s="131" t="s">
        <v>1924</v>
      </c>
      <c r="D85" s="324">
        <v>60000</v>
      </c>
      <c r="E85" s="314" t="s">
        <v>1780</v>
      </c>
      <c r="F85" s="312" t="s">
        <v>1596</v>
      </c>
      <c r="J85" s="145" t="s">
        <v>44</v>
      </c>
    </row>
    <row r="86" spans="1:10" ht="24" customHeight="1">
      <c r="A86" s="125">
        <v>13</v>
      </c>
      <c r="B86" s="126" t="s">
        <v>1925</v>
      </c>
      <c r="C86" s="126" t="s">
        <v>1926</v>
      </c>
      <c r="D86" s="311">
        <v>60000</v>
      </c>
      <c r="E86" s="312" t="s">
        <v>1780</v>
      </c>
      <c r="F86" s="312" t="s">
        <v>1596</v>
      </c>
      <c r="J86" s="97" t="s">
        <v>44</v>
      </c>
    </row>
    <row r="87" spans="1:10" ht="24" customHeight="1">
      <c r="A87" s="125">
        <v>14</v>
      </c>
      <c r="B87" s="126" t="s">
        <v>1927</v>
      </c>
      <c r="C87" s="126" t="s">
        <v>1928</v>
      </c>
      <c r="D87" s="311">
        <v>95000</v>
      </c>
      <c r="E87" s="312" t="s">
        <v>1780</v>
      </c>
      <c r="F87" s="312" t="s">
        <v>1596</v>
      </c>
      <c r="J87" s="97" t="s">
        <v>44</v>
      </c>
    </row>
    <row r="88" spans="1:10" ht="24" customHeight="1">
      <c r="A88" s="125">
        <v>15</v>
      </c>
      <c r="B88" s="126" t="s">
        <v>1929</v>
      </c>
      <c r="C88" s="126" t="s">
        <v>1930</v>
      </c>
      <c r="D88" s="311">
        <v>80340</v>
      </c>
      <c r="E88" s="312" t="s">
        <v>1780</v>
      </c>
      <c r="F88" s="312" t="s">
        <v>1596</v>
      </c>
      <c r="J88" s="97" t="s">
        <v>44</v>
      </c>
    </row>
    <row r="89" spans="1:10" ht="24" customHeight="1">
      <c r="A89" s="125">
        <v>16</v>
      </c>
      <c r="B89" s="126" t="s">
        <v>1931</v>
      </c>
      <c r="C89" s="126" t="s">
        <v>1932</v>
      </c>
      <c r="D89" s="311">
        <v>74118</v>
      </c>
      <c r="E89" s="312" t="s">
        <v>1780</v>
      </c>
      <c r="F89" s="312" t="s">
        <v>1596</v>
      </c>
      <c r="J89" s="97" t="s">
        <v>44</v>
      </c>
    </row>
    <row r="90" spans="1:10" ht="24" customHeight="1">
      <c r="A90" s="125">
        <v>17</v>
      </c>
      <c r="B90" s="126" t="s">
        <v>1933</v>
      </c>
      <c r="C90" s="126" t="s">
        <v>1934</v>
      </c>
      <c r="D90" s="311">
        <v>95000</v>
      </c>
      <c r="E90" s="312" t="s">
        <v>1780</v>
      </c>
      <c r="F90" s="312" t="s">
        <v>1596</v>
      </c>
      <c r="J90" s="97" t="s">
        <v>44</v>
      </c>
    </row>
    <row r="91" spans="1:10" ht="24" customHeight="1">
      <c r="A91" s="125">
        <v>18</v>
      </c>
      <c r="B91" s="19" t="s">
        <v>1935</v>
      </c>
      <c r="C91" s="126" t="s">
        <v>1936</v>
      </c>
      <c r="D91" s="325">
        <v>242800</v>
      </c>
      <c r="E91" s="312" t="s">
        <v>1555</v>
      </c>
      <c r="F91" s="312" t="s">
        <v>1597</v>
      </c>
      <c r="J91" s="316" t="s">
        <v>44</v>
      </c>
    </row>
    <row r="92" spans="1:10" ht="24" customHeight="1">
      <c r="A92" s="125">
        <v>19</v>
      </c>
      <c r="B92" s="126" t="s">
        <v>1937</v>
      </c>
      <c r="C92" s="126" t="s">
        <v>1938</v>
      </c>
      <c r="D92" s="315">
        <v>151300</v>
      </c>
      <c r="E92" s="219" t="s">
        <v>39</v>
      </c>
      <c r="F92" s="312" t="s">
        <v>1596</v>
      </c>
      <c r="J92" s="126" t="s">
        <v>44</v>
      </c>
    </row>
    <row r="93" spans="1:10" ht="24" customHeight="1">
      <c r="A93" s="125">
        <v>20</v>
      </c>
      <c r="B93" s="126" t="s">
        <v>1939</v>
      </c>
      <c r="C93" s="126" t="s">
        <v>1940</v>
      </c>
      <c r="D93" s="315">
        <v>209800</v>
      </c>
      <c r="E93" s="219" t="s">
        <v>39</v>
      </c>
      <c r="F93" s="312" t="s">
        <v>1596</v>
      </c>
      <c r="J93" s="126" t="s">
        <v>44</v>
      </c>
    </row>
    <row r="94" spans="1:10" ht="24" customHeight="1">
      <c r="A94" s="125">
        <v>21</v>
      </c>
      <c r="B94" s="126" t="s">
        <v>1941</v>
      </c>
      <c r="C94" s="126" t="s">
        <v>1942</v>
      </c>
      <c r="D94" s="315">
        <v>251715</v>
      </c>
      <c r="E94" s="219" t="s">
        <v>39</v>
      </c>
      <c r="F94" s="312" t="s">
        <v>1596</v>
      </c>
      <c r="J94" s="126" t="s">
        <v>44</v>
      </c>
    </row>
    <row r="95" spans="1:10" ht="24" customHeight="1">
      <c r="A95" s="125">
        <v>22</v>
      </c>
      <c r="B95" s="126" t="s">
        <v>1943</v>
      </c>
      <c r="C95" s="126" t="s">
        <v>1944</v>
      </c>
      <c r="D95" s="315">
        <v>343460</v>
      </c>
      <c r="E95" s="219" t="s">
        <v>39</v>
      </c>
      <c r="F95" s="312" t="s">
        <v>1596</v>
      </c>
      <c r="J95" s="126" t="s">
        <v>44</v>
      </c>
    </row>
    <row r="96" spans="1:10" ht="24" customHeight="1">
      <c r="A96" s="125">
        <v>23</v>
      </c>
      <c r="B96" s="126" t="s">
        <v>1945</v>
      </c>
      <c r="C96" s="126" t="s">
        <v>1946</v>
      </c>
      <c r="D96" s="315">
        <v>521884</v>
      </c>
      <c r="E96" s="219" t="s">
        <v>39</v>
      </c>
      <c r="F96" s="312" t="s">
        <v>1596</v>
      </c>
      <c r="J96" s="126" t="s">
        <v>44</v>
      </c>
    </row>
    <row r="97" spans="1:10" ht="24" customHeight="1">
      <c r="A97" s="125">
        <v>24</v>
      </c>
      <c r="B97" s="126" t="s">
        <v>1947</v>
      </c>
      <c r="C97" s="126" t="s">
        <v>1944</v>
      </c>
      <c r="D97" s="315">
        <v>579476</v>
      </c>
      <c r="E97" s="219" t="s">
        <v>39</v>
      </c>
      <c r="F97" s="312" t="s">
        <v>1596</v>
      </c>
      <c r="J97" s="126" t="s">
        <v>44</v>
      </c>
    </row>
    <row r="98" spans="1:10" ht="24" customHeight="1">
      <c r="A98" s="125">
        <v>25</v>
      </c>
      <c r="B98" s="126" t="s">
        <v>1948</v>
      </c>
      <c r="C98" s="126" t="s">
        <v>1949</v>
      </c>
      <c r="D98" s="315">
        <v>718642</v>
      </c>
      <c r="E98" s="219" t="s">
        <v>39</v>
      </c>
      <c r="F98" s="312" t="s">
        <v>1596</v>
      </c>
      <c r="J98" s="126" t="s">
        <v>44</v>
      </c>
    </row>
    <row r="99" spans="1:10" ht="24" customHeight="1">
      <c r="A99" s="125">
        <v>26</v>
      </c>
      <c r="B99" s="19" t="s">
        <v>1950</v>
      </c>
      <c r="C99" s="126" t="s">
        <v>1951</v>
      </c>
      <c r="D99" s="325">
        <v>476960</v>
      </c>
      <c r="E99" s="326" t="s">
        <v>1952</v>
      </c>
      <c r="F99" s="312" t="s">
        <v>1597</v>
      </c>
      <c r="J99" s="316" t="s">
        <v>44</v>
      </c>
    </row>
    <row r="100" spans="1:10" ht="24" customHeight="1">
      <c r="A100" s="18" t="s">
        <v>45</v>
      </c>
      <c r="B100" s="5"/>
      <c r="C100" s="5"/>
      <c r="D100" s="283"/>
      <c r="E100" s="310" t="s">
        <v>47</v>
      </c>
      <c r="F100" s="312"/>
      <c r="J100" s="97" t="s">
        <v>45</v>
      </c>
    </row>
    <row r="101" spans="1:10" ht="24" customHeight="1">
      <c r="A101" s="125">
        <v>1</v>
      </c>
      <c r="B101" s="319" t="s">
        <v>1953</v>
      </c>
      <c r="C101" s="319" t="s">
        <v>1954</v>
      </c>
      <c r="D101" s="321">
        <v>50000</v>
      </c>
      <c r="E101" s="312" t="s">
        <v>1780</v>
      </c>
      <c r="F101" s="312" t="s">
        <v>1596</v>
      </c>
      <c r="J101" s="97" t="s">
        <v>45</v>
      </c>
    </row>
    <row r="102" spans="1:10" ht="24" customHeight="1">
      <c r="A102" s="125">
        <v>2</v>
      </c>
      <c r="B102" s="318" t="s">
        <v>1955</v>
      </c>
      <c r="C102" s="319" t="s">
        <v>1956</v>
      </c>
      <c r="D102" s="321">
        <v>60000</v>
      </c>
      <c r="E102" s="312" t="s">
        <v>1780</v>
      </c>
      <c r="F102" s="312" t="s">
        <v>1596</v>
      </c>
      <c r="J102" s="97" t="s">
        <v>45</v>
      </c>
    </row>
    <row r="103" spans="1:10" ht="24" customHeight="1">
      <c r="A103" s="125">
        <v>3</v>
      </c>
      <c r="B103" s="318" t="s">
        <v>1957</v>
      </c>
      <c r="C103" s="319" t="s">
        <v>1958</v>
      </c>
      <c r="D103" s="322">
        <v>60000</v>
      </c>
      <c r="E103" s="312" t="s">
        <v>1780</v>
      </c>
      <c r="F103" s="312" t="s">
        <v>1596</v>
      </c>
      <c r="J103" s="97" t="s">
        <v>45</v>
      </c>
    </row>
    <row r="104" spans="1:10" ht="24" customHeight="1">
      <c r="A104" s="125">
        <v>4</v>
      </c>
      <c r="B104" s="318" t="s">
        <v>1959</v>
      </c>
      <c r="C104" s="319" t="s">
        <v>1960</v>
      </c>
      <c r="D104" s="321">
        <v>60000</v>
      </c>
      <c r="E104" s="312" t="s">
        <v>1780</v>
      </c>
      <c r="F104" s="312" t="s">
        <v>1596</v>
      </c>
      <c r="J104" s="97" t="s">
        <v>45</v>
      </c>
    </row>
    <row r="105" spans="1:10" ht="24" customHeight="1">
      <c r="A105" s="125">
        <v>5</v>
      </c>
      <c r="B105" s="319" t="s">
        <v>1961</v>
      </c>
      <c r="C105" s="319" t="s">
        <v>1962</v>
      </c>
      <c r="D105" s="320">
        <v>60000</v>
      </c>
      <c r="E105" s="312" t="s">
        <v>1780</v>
      </c>
      <c r="F105" s="312" t="s">
        <v>1596</v>
      </c>
      <c r="J105" s="97" t="s">
        <v>45</v>
      </c>
    </row>
    <row r="106" spans="1:10" ht="24" customHeight="1">
      <c r="A106" s="125">
        <v>6</v>
      </c>
      <c r="B106" s="319" t="s">
        <v>1963</v>
      </c>
      <c r="C106" s="323" t="s">
        <v>1964</v>
      </c>
      <c r="D106" s="321">
        <v>60000</v>
      </c>
      <c r="E106" s="312" t="s">
        <v>1780</v>
      </c>
      <c r="F106" s="312" t="s">
        <v>1596</v>
      </c>
      <c r="J106" s="97" t="s">
        <v>45</v>
      </c>
    </row>
    <row r="107" spans="1:10" ht="24" customHeight="1">
      <c r="A107" s="125">
        <v>7</v>
      </c>
      <c r="B107" s="319" t="s">
        <v>1965</v>
      </c>
      <c r="C107" s="319" t="s">
        <v>1966</v>
      </c>
      <c r="D107" s="321">
        <v>60000</v>
      </c>
      <c r="E107" s="312" t="s">
        <v>1780</v>
      </c>
      <c r="F107" s="312" t="s">
        <v>1596</v>
      </c>
      <c r="J107" s="97" t="s">
        <v>45</v>
      </c>
    </row>
    <row r="108" spans="1:10" ht="24" customHeight="1">
      <c r="A108" s="125">
        <v>8</v>
      </c>
      <c r="B108" s="319" t="s">
        <v>1967</v>
      </c>
      <c r="C108" s="319" t="s">
        <v>1968</v>
      </c>
      <c r="D108" s="321">
        <v>60000</v>
      </c>
      <c r="E108" s="312" t="s">
        <v>1780</v>
      </c>
      <c r="F108" s="312" t="s">
        <v>1596</v>
      </c>
      <c r="J108" s="97" t="s">
        <v>45</v>
      </c>
    </row>
    <row r="109" spans="1:10" ht="24" customHeight="1">
      <c r="A109" s="125">
        <v>9</v>
      </c>
      <c r="B109" s="318" t="s">
        <v>1969</v>
      </c>
      <c r="C109" s="319" t="s">
        <v>1970</v>
      </c>
      <c r="D109" s="321">
        <v>60000</v>
      </c>
      <c r="E109" s="312" t="s">
        <v>1780</v>
      </c>
      <c r="F109" s="312" t="s">
        <v>1596</v>
      </c>
      <c r="J109" s="97" t="s">
        <v>45</v>
      </c>
    </row>
    <row r="110" spans="1:10" ht="24" customHeight="1">
      <c r="A110" s="125">
        <v>10</v>
      </c>
      <c r="B110" s="318" t="s">
        <v>1971</v>
      </c>
      <c r="C110" s="319" t="s">
        <v>1972</v>
      </c>
      <c r="D110" s="321">
        <v>60000</v>
      </c>
      <c r="E110" s="312" t="s">
        <v>1780</v>
      </c>
      <c r="F110" s="312" t="s">
        <v>1596</v>
      </c>
      <c r="J110" s="97" t="s">
        <v>45</v>
      </c>
    </row>
    <row r="111" spans="1:10" ht="24" customHeight="1">
      <c r="A111" s="125">
        <v>11</v>
      </c>
      <c r="B111" s="319" t="s">
        <v>1973</v>
      </c>
      <c r="C111" s="319" t="s">
        <v>1974</v>
      </c>
      <c r="D111" s="321">
        <v>60000</v>
      </c>
      <c r="E111" s="312" t="s">
        <v>1780</v>
      </c>
      <c r="F111" s="312" t="s">
        <v>1596</v>
      </c>
      <c r="J111" s="97" t="s">
        <v>45</v>
      </c>
    </row>
    <row r="112" spans="1:10" ht="24" customHeight="1">
      <c r="A112" s="125">
        <v>12</v>
      </c>
      <c r="B112" s="319" t="s">
        <v>1975</v>
      </c>
      <c r="C112" s="319" t="s">
        <v>1976</v>
      </c>
      <c r="D112" s="321">
        <v>60000</v>
      </c>
      <c r="E112" s="312" t="s">
        <v>1780</v>
      </c>
      <c r="F112" s="312" t="s">
        <v>1596</v>
      </c>
      <c r="J112" s="97" t="s">
        <v>45</v>
      </c>
    </row>
    <row r="113" spans="1:10" ht="24" customHeight="1">
      <c r="A113" s="125">
        <v>13</v>
      </c>
      <c r="B113" s="318" t="s">
        <v>1977</v>
      </c>
      <c r="C113" s="319" t="s">
        <v>1978</v>
      </c>
      <c r="D113" s="321">
        <v>60000</v>
      </c>
      <c r="E113" s="312" t="s">
        <v>1780</v>
      </c>
      <c r="F113" s="312" t="s">
        <v>1596</v>
      </c>
      <c r="J113" s="97" t="s">
        <v>45</v>
      </c>
    </row>
    <row r="114" spans="1:10" ht="24" customHeight="1">
      <c r="A114" s="125">
        <v>14</v>
      </c>
      <c r="B114" s="318" t="s">
        <v>1979</v>
      </c>
      <c r="C114" s="319" t="s">
        <v>1980</v>
      </c>
      <c r="D114" s="321">
        <v>60000</v>
      </c>
      <c r="E114" s="312" t="s">
        <v>1780</v>
      </c>
      <c r="F114" s="312" t="s">
        <v>1596</v>
      </c>
      <c r="J114" s="97" t="s">
        <v>45</v>
      </c>
    </row>
    <row r="115" spans="1:10" ht="24" customHeight="1">
      <c r="A115" s="125">
        <v>15</v>
      </c>
      <c r="B115" s="318" t="s">
        <v>1981</v>
      </c>
      <c r="C115" s="318" t="s">
        <v>1982</v>
      </c>
      <c r="D115" s="321">
        <v>60000</v>
      </c>
      <c r="E115" s="312" t="s">
        <v>1780</v>
      </c>
      <c r="F115" s="312" t="s">
        <v>1596</v>
      </c>
      <c r="J115" s="97" t="s">
        <v>45</v>
      </c>
    </row>
    <row r="116" spans="1:10" ht="24" customHeight="1">
      <c r="A116" s="125">
        <v>16</v>
      </c>
      <c r="B116" s="318" t="s">
        <v>1983</v>
      </c>
      <c r="C116" s="319" t="s">
        <v>1984</v>
      </c>
      <c r="D116" s="321">
        <v>60000</v>
      </c>
      <c r="E116" s="312" t="s">
        <v>1780</v>
      </c>
      <c r="F116" s="312" t="s">
        <v>1596</v>
      </c>
      <c r="J116" s="97" t="s">
        <v>45</v>
      </c>
    </row>
    <row r="117" spans="1:10" ht="24" customHeight="1">
      <c r="A117" s="125">
        <v>17</v>
      </c>
      <c r="B117" s="318" t="s">
        <v>1985</v>
      </c>
      <c r="C117" s="319" t="s">
        <v>1986</v>
      </c>
      <c r="D117" s="320">
        <v>60000</v>
      </c>
      <c r="E117" s="312" t="s">
        <v>1780</v>
      </c>
      <c r="F117" s="312" t="s">
        <v>1596</v>
      </c>
      <c r="J117" s="97" t="s">
        <v>45</v>
      </c>
    </row>
    <row r="118" spans="1:10" ht="24" customHeight="1">
      <c r="A118" s="125">
        <v>18</v>
      </c>
      <c r="B118" s="318" t="s">
        <v>1987</v>
      </c>
      <c r="C118" s="318" t="s">
        <v>1988</v>
      </c>
      <c r="D118" s="321">
        <v>60000</v>
      </c>
      <c r="E118" s="312" t="s">
        <v>1780</v>
      </c>
      <c r="F118" s="312" t="s">
        <v>1596</v>
      </c>
      <c r="J118" s="97" t="s">
        <v>45</v>
      </c>
    </row>
    <row r="119" spans="1:10" ht="24" customHeight="1">
      <c r="A119" s="125">
        <v>19</v>
      </c>
      <c r="B119" s="319" t="s">
        <v>1989</v>
      </c>
      <c r="C119" s="319" t="s">
        <v>1990</v>
      </c>
      <c r="D119" s="321">
        <v>60000</v>
      </c>
      <c r="E119" s="312" t="s">
        <v>1780</v>
      </c>
      <c r="F119" s="312" t="s">
        <v>1596</v>
      </c>
      <c r="J119" s="97" t="s">
        <v>45</v>
      </c>
    </row>
    <row r="120" spans="1:10" ht="24" customHeight="1">
      <c r="A120" s="125">
        <v>20</v>
      </c>
      <c r="B120" s="318" t="s">
        <v>1991</v>
      </c>
      <c r="C120" s="319" t="s">
        <v>1589</v>
      </c>
      <c r="D120" s="321">
        <v>60000</v>
      </c>
      <c r="E120" s="312" t="s">
        <v>1780</v>
      </c>
      <c r="F120" s="312" t="s">
        <v>1596</v>
      </c>
      <c r="J120" s="97" t="s">
        <v>45</v>
      </c>
    </row>
    <row r="121" spans="1:10" ht="24" customHeight="1">
      <c r="A121" s="125">
        <v>21</v>
      </c>
      <c r="B121" s="318" t="s">
        <v>1992</v>
      </c>
      <c r="C121" s="319" t="s">
        <v>1993</v>
      </c>
      <c r="D121" s="321">
        <v>60000</v>
      </c>
      <c r="E121" s="312" t="s">
        <v>1780</v>
      </c>
      <c r="F121" s="312" t="s">
        <v>1596</v>
      </c>
      <c r="J121" s="97" t="s">
        <v>45</v>
      </c>
    </row>
    <row r="122" spans="1:10" ht="24" customHeight="1">
      <c r="A122" s="125">
        <v>22</v>
      </c>
      <c r="B122" s="19" t="s">
        <v>1994</v>
      </c>
      <c r="C122" s="126" t="s">
        <v>1995</v>
      </c>
      <c r="D122" s="325">
        <v>1844863</v>
      </c>
      <c r="E122" s="312" t="s">
        <v>1364</v>
      </c>
      <c r="F122" s="312" t="s">
        <v>1597</v>
      </c>
      <c r="J122" s="316" t="s">
        <v>45</v>
      </c>
    </row>
    <row r="123" spans="1:10" ht="24" customHeight="1">
      <c r="A123" s="125">
        <v>23</v>
      </c>
      <c r="B123" s="20" t="s">
        <v>1996</v>
      </c>
      <c r="C123" s="131" t="s">
        <v>1997</v>
      </c>
      <c r="D123" s="327">
        <v>424800</v>
      </c>
      <c r="E123" s="312" t="s">
        <v>1555</v>
      </c>
      <c r="F123" s="312" t="s">
        <v>1597</v>
      </c>
      <c r="J123" s="328" t="s">
        <v>45</v>
      </c>
    </row>
    <row r="124" spans="1:10" ht="24" customHeight="1">
      <c r="A124" s="125">
        <v>24</v>
      </c>
      <c r="B124" s="126" t="s">
        <v>1998</v>
      </c>
      <c r="C124" s="126" t="s">
        <v>1999</v>
      </c>
      <c r="D124" s="315">
        <v>334140</v>
      </c>
      <c r="E124" s="219" t="s">
        <v>39</v>
      </c>
      <c r="F124" s="312" t="s">
        <v>1596</v>
      </c>
      <c r="J124" s="126" t="s">
        <v>45</v>
      </c>
    </row>
    <row r="125" spans="1:10" ht="24" customHeight="1">
      <c r="A125" s="125">
        <v>25</v>
      </c>
      <c r="B125" s="126" t="s">
        <v>2000</v>
      </c>
      <c r="C125" s="126" t="s">
        <v>2001</v>
      </c>
      <c r="D125" s="315">
        <v>539814</v>
      </c>
      <c r="E125" s="219" t="s">
        <v>39</v>
      </c>
      <c r="F125" s="312" t="s">
        <v>1596</v>
      </c>
      <c r="J125" s="126" t="s">
        <v>45</v>
      </c>
    </row>
    <row r="126" spans="1:10" ht="24" customHeight="1">
      <c r="A126" s="18" t="s">
        <v>46</v>
      </c>
      <c r="B126" s="5"/>
      <c r="C126" s="5"/>
      <c r="D126" s="283"/>
      <c r="E126" s="310" t="s">
        <v>47</v>
      </c>
      <c r="F126" s="312"/>
      <c r="J126" s="97" t="s">
        <v>46</v>
      </c>
    </row>
    <row r="127" spans="1:10" ht="24" customHeight="1">
      <c r="A127" s="125">
        <v>1</v>
      </c>
      <c r="B127" s="126" t="s">
        <v>2002</v>
      </c>
      <c r="C127" s="19" t="s">
        <v>2003</v>
      </c>
      <c r="D127" s="317">
        <v>43000</v>
      </c>
      <c r="E127" s="312" t="s">
        <v>1780</v>
      </c>
      <c r="F127" s="312" t="s">
        <v>1596</v>
      </c>
      <c r="J127" s="97" t="s">
        <v>46</v>
      </c>
    </row>
    <row r="128" spans="1:10" ht="24" customHeight="1">
      <c r="A128" s="125">
        <v>2</v>
      </c>
      <c r="B128" s="126" t="s">
        <v>2004</v>
      </c>
      <c r="C128" s="19" t="s">
        <v>2005</v>
      </c>
      <c r="D128" s="317">
        <v>52000</v>
      </c>
      <c r="E128" s="312" t="s">
        <v>1780</v>
      </c>
      <c r="F128" s="312" t="s">
        <v>1596</v>
      </c>
      <c r="J128" s="97" t="s">
        <v>46</v>
      </c>
    </row>
    <row r="129" spans="1:10" ht="24" customHeight="1">
      <c r="A129" s="125">
        <v>3</v>
      </c>
      <c r="B129" s="126" t="s">
        <v>2006</v>
      </c>
      <c r="C129" s="19" t="s">
        <v>2007</v>
      </c>
      <c r="D129" s="317">
        <v>53200</v>
      </c>
      <c r="E129" s="312" t="s">
        <v>1780</v>
      </c>
      <c r="F129" s="312" t="s">
        <v>1596</v>
      </c>
      <c r="J129" s="97" t="s">
        <v>46</v>
      </c>
    </row>
    <row r="130" spans="1:10" ht="24" customHeight="1">
      <c r="A130" s="125">
        <v>4</v>
      </c>
      <c r="B130" s="87" t="s">
        <v>2008</v>
      </c>
      <c r="C130" s="19" t="s">
        <v>2009</v>
      </c>
      <c r="D130" s="317">
        <v>53500</v>
      </c>
      <c r="E130" s="312" t="s">
        <v>1780</v>
      </c>
      <c r="F130" s="312" t="s">
        <v>1596</v>
      </c>
      <c r="J130" s="97" t="s">
        <v>46</v>
      </c>
    </row>
    <row r="131" spans="1:10" ht="24" customHeight="1">
      <c r="A131" s="125">
        <v>5</v>
      </c>
      <c r="B131" s="126" t="s">
        <v>2010</v>
      </c>
      <c r="C131" s="126" t="s">
        <v>2011</v>
      </c>
      <c r="D131" s="315">
        <v>76600</v>
      </c>
      <c r="E131" s="219" t="s">
        <v>39</v>
      </c>
      <c r="F131" s="312" t="s">
        <v>1596</v>
      </c>
      <c r="J131" s="126" t="s">
        <v>46</v>
      </c>
    </row>
    <row r="132" spans="1:10" ht="24" customHeight="1">
      <c r="A132" s="125">
        <v>6</v>
      </c>
      <c r="B132" s="126" t="s">
        <v>2012</v>
      </c>
      <c r="C132" s="126" t="s">
        <v>2013</v>
      </c>
      <c r="D132" s="315">
        <v>164500</v>
      </c>
      <c r="E132" s="219" t="s">
        <v>39</v>
      </c>
      <c r="F132" s="312" t="s">
        <v>1596</v>
      </c>
      <c r="J132" s="126" t="s">
        <v>46</v>
      </c>
    </row>
    <row r="133" spans="1:10" ht="24" customHeight="1">
      <c r="A133" s="125">
        <v>7</v>
      </c>
      <c r="B133" s="126" t="s">
        <v>2014</v>
      </c>
      <c r="C133" s="126" t="s">
        <v>2015</v>
      </c>
      <c r="D133" s="315">
        <v>426000</v>
      </c>
      <c r="E133" s="219" t="s">
        <v>39</v>
      </c>
      <c r="F133" s="312" t="s">
        <v>1596</v>
      </c>
      <c r="J133" s="126" t="s">
        <v>46</v>
      </c>
    </row>
  </sheetData>
  <autoFilter ref="A2:K133" xr:uid="{00000000-0009-0000-0000-000006000000}">
    <sortState ref="A3:K168">
      <sortCondition ref="J2:J168"/>
    </sortState>
  </autoFilter>
  <printOptions horizontalCentered="1"/>
  <pageMargins left="0.31496062992125984" right="0.31496062992125984" top="0.35433070866141736" bottom="0.35433070866141736" header="0.31496062992125984" footer="0.31496062992125984"/>
  <pageSetup paperSize="9" scale="75" fitToHeight="100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2"/>
  <dimension ref="A1:AA166"/>
  <sheetViews>
    <sheetView view="pageBreakPreview" zoomScale="80" zoomScaleNormal="70" zoomScaleSheetLayoutView="80" workbookViewId="0">
      <pane ySplit="2" topLeftCell="A3" activePane="bottomLeft" state="frozen"/>
      <selection pane="bottomLeft" activeCell="B80" sqref="B80"/>
    </sheetView>
  </sheetViews>
  <sheetFormatPr defaultRowHeight="23.25" customHeight="1"/>
  <cols>
    <col min="1" max="1" width="5.625" style="194" customWidth="1"/>
    <col min="2" max="2" width="48.375" style="164" customWidth="1"/>
    <col min="3" max="3" width="20.25" style="189" customWidth="1"/>
    <col min="4" max="4" width="32.625" style="165" customWidth="1"/>
    <col min="5" max="5" width="18.375" style="200" customWidth="1"/>
    <col min="6" max="6" width="6" style="197" customWidth="1"/>
    <col min="7" max="7" width="19.875" style="194" customWidth="1"/>
    <col min="8" max="9" width="16.875" style="194" bestFit="1" customWidth="1"/>
    <col min="10" max="10" width="13.625" style="216" bestFit="1" customWidth="1"/>
    <col min="11" max="11" width="5.875" style="217" customWidth="1"/>
    <col min="12" max="16384" width="9" style="194"/>
  </cols>
  <sheetData>
    <row r="1" spans="1:27" s="204" customFormat="1" ht="23.25" customHeight="1">
      <c r="A1" s="190" t="s">
        <v>2016</v>
      </c>
      <c r="B1" s="166"/>
      <c r="C1" s="187"/>
      <c r="D1" s="166"/>
      <c r="E1" s="198"/>
      <c r="F1" s="196"/>
      <c r="G1" s="190"/>
      <c r="H1" s="190"/>
      <c r="I1" s="190"/>
      <c r="J1" s="202"/>
      <c r="K1" s="203"/>
    </row>
    <row r="2" spans="1:27" ht="23.25" customHeight="1">
      <c r="A2" s="191" t="s">
        <v>1248</v>
      </c>
      <c r="B2" s="120" t="s">
        <v>1249</v>
      </c>
      <c r="C2" s="120" t="s">
        <v>1250</v>
      </c>
      <c r="D2" s="120" t="s">
        <v>1251</v>
      </c>
      <c r="E2" s="199" t="s">
        <v>1252</v>
      </c>
      <c r="F2" s="191" t="s">
        <v>1253</v>
      </c>
      <c r="G2" s="205" t="s">
        <v>0</v>
      </c>
      <c r="H2" s="191" t="s">
        <v>1254</v>
      </c>
      <c r="I2" s="206" t="s">
        <v>1255</v>
      </c>
      <c r="J2" s="207" t="s">
        <v>1256</v>
      </c>
      <c r="K2" s="207" t="s">
        <v>1299</v>
      </c>
    </row>
    <row r="3" spans="1:27" ht="23.25" customHeight="1">
      <c r="A3" s="192" t="s">
        <v>40</v>
      </c>
      <c r="B3" s="162"/>
      <c r="C3" s="331" t="s">
        <v>2017</v>
      </c>
      <c r="D3" s="46"/>
      <c r="E3" s="195"/>
      <c r="F3" s="26">
        <v>0</v>
      </c>
      <c r="G3" s="212" t="s">
        <v>40</v>
      </c>
      <c r="H3" s="215"/>
      <c r="I3" s="332"/>
      <c r="J3" s="213"/>
      <c r="K3" s="211"/>
    </row>
    <row r="4" spans="1:27" ht="23.25" customHeight="1">
      <c r="A4" s="193">
        <v>1</v>
      </c>
      <c r="B4" s="126" t="s">
        <v>2018</v>
      </c>
      <c r="C4" s="126" t="s">
        <v>2019</v>
      </c>
      <c r="D4" s="126" t="s">
        <v>2020</v>
      </c>
      <c r="E4" s="193" t="s">
        <v>1261</v>
      </c>
      <c r="F4" s="26">
        <f t="shared" ref="F4:F9" si="0">IF(E4="ประชุมวิชาการระดับชาติ",0.2,IF(E4="ประชุมวิชาการระดับนานาชาติ",0.4,IF(E4="TCI 2",0.6,IF(E4="วารสารวิชาการระดับชาติ",0.4,IF(E4="วารสารวิชาการระดับนานาชาติ",0.8,IF(E4="ตำรา",1,IF(E4="ISI/SJR",1,IF(E4="TCI 1",0.8,0))))))))</f>
        <v>0.2</v>
      </c>
      <c r="G4" s="212" t="s">
        <v>40</v>
      </c>
      <c r="H4" s="333">
        <v>241774</v>
      </c>
      <c r="I4" s="193" t="s">
        <v>1287</v>
      </c>
      <c r="J4" s="311" t="s">
        <v>1287</v>
      </c>
      <c r="K4" s="221">
        <v>1</v>
      </c>
    </row>
    <row r="5" spans="1:27" ht="23.25" customHeight="1">
      <c r="A5" s="193">
        <v>2</v>
      </c>
      <c r="B5" s="126" t="s">
        <v>2027</v>
      </c>
      <c r="C5" s="126" t="s">
        <v>2028</v>
      </c>
      <c r="D5" s="126" t="s">
        <v>2020</v>
      </c>
      <c r="E5" s="193" t="s">
        <v>1261</v>
      </c>
      <c r="F5" s="26">
        <f t="shared" si="0"/>
        <v>0.2</v>
      </c>
      <c r="G5" s="212" t="s">
        <v>40</v>
      </c>
      <c r="H5" s="333">
        <v>241774</v>
      </c>
      <c r="I5" s="193" t="s">
        <v>1287</v>
      </c>
      <c r="J5" s="311" t="s">
        <v>1287</v>
      </c>
      <c r="K5" s="221">
        <v>1</v>
      </c>
    </row>
    <row r="6" spans="1:27" ht="23.25" customHeight="1">
      <c r="A6" s="193">
        <v>3</v>
      </c>
      <c r="B6" s="126" t="s">
        <v>2021</v>
      </c>
      <c r="C6" s="126" t="s">
        <v>2022</v>
      </c>
      <c r="D6" s="126" t="s">
        <v>2020</v>
      </c>
      <c r="E6" s="193" t="s">
        <v>1261</v>
      </c>
      <c r="F6" s="26">
        <f t="shared" si="0"/>
        <v>0.2</v>
      </c>
      <c r="G6" s="212" t="s">
        <v>40</v>
      </c>
      <c r="H6" s="333">
        <v>241774</v>
      </c>
      <c r="I6" s="193" t="s">
        <v>1287</v>
      </c>
      <c r="J6" s="311" t="s">
        <v>1287</v>
      </c>
      <c r="K6" s="211">
        <v>1</v>
      </c>
    </row>
    <row r="7" spans="1:27" ht="23.25" customHeight="1">
      <c r="A7" s="193">
        <v>4</v>
      </c>
      <c r="B7" s="126" t="s">
        <v>2023</v>
      </c>
      <c r="C7" s="126" t="s">
        <v>2024</v>
      </c>
      <c r="D7" s="126" t="s">
        <v>2020</v>
      </c>
      <c r="E7" s="193" t="s">
        <v>1261</v>
      </c>
      <c r="F7" s="26">
        <f t="shared" si="0"/>
        <v>0.2</v>
      </c>
      <c r="G7" s="212" t="s">
        <v>40</v>
      </c>
      <c r="H7" s="333">
        <v>241774</v>
      </c>
      <c r="I7" s="193" t="s">
        <v>1287</v>
      </c>
      <c r="J7" s="311" t="s">
        <v>1287</v>
      </c>
      <c r="K7" s="211">
        <v>1</v>
      </c>
    </row>
    <row r="8" spans="1:27" ht="23.25" customHeight="1">
      <c r="A8" s="193">
        <v>5</v>
      </c>
      <c r="B8" s="126" t="s">
        <v>2025</v>
      </c>
      <c r="C8" s="126" t="s">
        <v>2026</v>
      </c>
      <c r="D8" s="126" t="s">
        <v>2020</v>
      </c>
      <c r="E8" s="193" t="s">
        <v>1261</v>
      </c>
      <c r="F8" s="26">
        <f t="shared" si="0"/>
        <v>0.2</v>
      </c>
      <c r="G8" s="212" t="s">
        <v>40</v>
      </c>
      <c r="H8" s="333">
        <v>241774</v>
      </c>
      <c r="I8" s="193" t="s">
        <v>1287</v>
      </c>
      <c r="J8" s="311" t="s">
        <v>1287</v>
      </c>
      <c r="K8" s="211">
        <v>1</v>
      </c>
    </row>
    <row r="9" spans="1:27" ht="23.25" customHeight="1">
      <c r="A9" s="193">
        <v>6</v>
      </c>
      <c r="B9" s="126" t="s">
        <v>2084</v>
      </c>
      <c r="C9" s="126" t="s">
        <v>2085</v>
      </c>
      <c r="D9" s="126" t="s">
        <v>2086</v>
      </c>
      <c r="E9" s="193" t="s">
        <v>1262</v>
      </c>
      <c r="F9" s="26">
        <f t="shared" si="0"/>
        <v>0.4</v>
      </c>
      <c r="G9" s="201" t="s">
        <v>40</v>
      </c>
      <c r="H9" s="333">
        <v>241779</v>
      </c>
      <c r="I9" s="201"/>
      <c r="J9" s="311">
        <v>30000</v>
      </c>
      <c r="K9" s="211">
        <v>1</v>
      </c>
    </row>
    <row r="10" spans="1:27" ht="23.25" customHeight="1">
      <c r="A10" s="193">
        <v>7</v>
      </c>
      <c r="B10" s="163" t="s">
        <v>2208</v>
      </c>
      <c r="C10" s="188" t="s">
        <v>1468</v>
      </c>
      <c r="D10" s="46" t="s">
        <v>2209</v>
      </c>
      <c r="E10" s="193" t="s">
        <v>2</v>
      </c>
      <c r="F10" s="26">
        <v>0.6</v>
      </c>
      <c r="G10" s="201" t="s">
        <v>40</v>
      </c>
      <c r="H10" s="333"/>
      <c r="I10" s="193"/>
      <c r="J10" s="311">
        <v>5000</v>
      </c>
      <c r="K10" s="211"/>
    </row>
    <row r="11" spans="1:27" s="209" customFormat="1" ht="23.25" customHeight="1">
      <c r="A11" s="193">
        <v>8</v>
      </c>
      <c r="B11" s="163" t="s">
        <v>2217</v>
      </c>
      <c r="C11" s="188" t="s">
        <v>2198</v>
      </c>
      <c r="D11" s="46" t="s">
        <v>2218</v>
      </c>
      <c r="E11" s="193" t="s">
        <v>2</v>
      </c>
      <c r="F11" s="26">
        <v>0.6</v>
      </c>
      <c r="G11" s="201" t="s">
        <v>40</v>
      </c>
      <c r="H11" s="333"/>
      <c r="I11" s="193"/>
      <c r="J11" s="311">
        <v>5000</v>
      </c>
      <c r="K11" s="211"/>
      <c r="L11" s="194"/>
      <c r="M11" s="194"/>
      <c r="N11" s="194"/>
      <c r="O11" s="194"/>
      <c r="P11" s="194"/>
      <c r="Q11" s="194"/>
      <c r="R11" s="194"/>
      <c r="S11" s="194"/>
      <c r="T11" s="194"/>
      <c r="U11" s="194"/>
      <c r="V11" s="194"/>
      <c r="W11" s="194"/>
      <c r="X11" s="194"/>
      <c r="Y11" s="194"/>
      <c r="Z11" s="194"/>
      <c r="AA11" s="194"/>
    </row>
    <row r="12" spans="1:27" s="209" customFormat="1" ht="23.25" customHeight="1">
      <c r="A12" s="193">
        <v>9</v>
      </c>
      <c r="B12" s="163" t="s">
        <v>2205</v>
      </c>
      <c r="C12" s="46" t="s">
        <v>2202</v>
      </c>
      <c r="D12" s="188" t="s">
        <v>2236</v>
      </c>
      <c r="E12" s="193" t="s">
        <v>3</v>
      </c>
      <c r="F12" s="26">
        <v>0.8</v>
      </c>
      <c r="G12" s="201" t="s">
        <v>40</v>
      </c>
      <c r="H12" s="333"/>
      <c r="I12" s="193"/>
      <c r="J12" s="311">
        <v>7500</v>
      </c>
      <c r="K12" s="211"/>
      <c r="L12" s="194"/>
      <c r="M12" s="194"/>
      <c r="N12" s="194"/>
      <c r="O12" s="194"/>
      <c r="P12" s="194"/>
      <c r="Q12" s="194"/>
      <c r="R12" s="194"/>
      <c r="S12" s="194"/>
      <c r="T12" s="194"/>
      <c r="U12" s="194"/>
      <c r="V12" s="194"/>
      <c r="W12" s="194"/>
      <c r="X12" s="194"/>
      <c r="Y12" s="194"/>
      <c r="Z12" s="194"/>
      <c r="AA12" s="194"/>
    </row>
    <row r="13" spans="1:27" s="209" customFormat="1" ht="23.25" customHeight="1">
      <c r="A13" s="193">
        <v>10</v>
      </c>
      <c r="B13" s="163" t="s">
        <v>2221</v>
      </c>
      <c r="C13" s="188" t="s">
        <v>2200</v>
      </c>
      <c r="D13" s="46" t="s">
        <v>2222</v>
      </c>
      <c r="E13" s="193" t="s">
        <v>3</v>
      </c>
      <c r="F13" s="26">
        <v>0.8</v>
      </c>
      <c r="G13" s="201" t="s">
        <v>40</v>
      </c>
      <c r="H13" s="333"/>
      <c r="I13" s="193"/>
      <c r="J13" s="311">
        <v>20000</v>
      </c>
      <c r="K13" s="211"/>
      <c r="L13" s="194"/>
      <c r="M13" s="194"/>
      <c r="N13" s="194"/>
      <c r="O13" s="194"/>
      <c r="P13" s="194"/>
      <c r="Q13" s="194"/>
      <c r="R13" s="194"/>
      <c r="S13" s="194"/>
      <c r="T13" s="194"/>
      <c r="U13" s="194"/>
      <c r="V13" s="194"/>
      <c r="W13" s="194"/>
      <c r="X13" s="194"/>
      <c r="Y13" s="194"/>
      <c r="Z13" s="194"/>
      <c r="AA13" s="194"/>
    </row>
    <row r="14" spans="1:27" s="209" customFormat="1" ht="23.25" customHeight="1">
      <c r="A14" s="192" t="s">
        <v>41</v>
      </c>
      <c r="B14" s="162"/>
      <c r="C14" s="331" t="s">
        <v>2017</v>
      </c>
      <c r="D14" s="46"/>
      <c r="E14" s="195"/>
      <c r="F14" s="26">
        <v>0</v>
      </c>
      <c r="G14" s="212" t="s">
        <v>41</v>
      </c>
      <c r="H14" s="215"/>
      <c r="I14" s="332"/>
      <c r="J14" s="213"/>
      <c r="K14" s="208"/>
      <c r="L14" s="194"/>
      <c r="M14" s="194"/>
      <c r="N14" s="194"/>
      <c r="O14" s="194"/>
      <c r="P14" s="194"/>
      <c r="Q14" s="194"/>
      <c r="R14" s="194"/>
      <c r="S14" s="194"/>
      <c r="T14" s="194"/>
      <c r="U14" s="194"/>
      <c r="V14" s="194"/>
      <c r="W14" s="194"/>
      <c r="X14" s="194"/>
      <c r="Y14" s="194"/>
      <c r="Z14" s="194"/>
      <c r="AA14" s="194"/>
    </row>
    <row r="15" spans="1:27" s="209" customFormat="1" ht="23.25" customHeight="1">
      <c r="A15" s="193">
        <v>1</v>
      </c>
      <c r="B15" s="163" t="s">
        <v>2227</v>
      </c>
      <c r="C15" s="188" t="s">
        <v>1834</v>
      </c>
      <c r="D15" s="46" t="s">
        <v>2228</v>
      </c>
      <c r="E15" s="193" t="s">
        <v>2</v>
      </c>
      <c r="F15" s="26">
        <v>0.6</v>
      </c>
      <c r="G15" s="201" t="s">
        <v>41</v>
      </c>
      <c r="H15" s="333"/>
      <c r="I15" s="193"/>
      <c r="J15" s="311">
        <v>5000</v>
      </c>
      <c r="K15" s="211"/>
      <c r="L15" s="194"/>
      <c r="M15" s="194"/>
      <c r="N15" s="194"/>
      <c r="O15" s="194"/>
      <c r="P15" s="194"/>
      <c r="Q15" s="194"/>
      <c r="R15" s="194"/>
      <c r="S15" s="194"/>
      <c r="T15" s="194"/>
      <c r="U15" s="194"/>
      <c r="V15" s="194"/>
      <c r="W15" s="194"/>
      <c r="X15" s="194"/>
      <c r="Y15" s="194"/>
      <c r="Z15" s="194"/>
      <c r="AA15" s="194"/>
    </row>
    <row r="16" spans="1:27" s="209" customFormat="1" ht="23.25" customHeight="1">
      <c r="A16" s="193">
        <v>2</v>
      </c>
      <c r="B16" s="126" t="s">
        <v>2118</v>
      </c>
      <c r="C16" s="126" t="s">
        <v>2119</v>
      </c>
      <c r="D16" s="126" t="s">
        <v>2120</v>
      </c>
      <c r="E16" s="193" t="s">
        <v>3</v>
      </c>
      <c r="F16" s="26">
        <f>IF(E16="ประชุมวิชาการระดับชาติ",0.2,IF(E16="ประชุมวิชาการระดับนานาชาติ",0.4,IF(E16="TCI 2",0.6,IF(E16="วารสารวิชาการระดับชาติ",0.4,IF(E16="วารสารวิชาการระดับนานาชาติ",0.8,IF(E16="ตำรา",1,IF(E16="ISI/SJR",1,IF(E16="TCI 1",0.8,0))))))))</f>
        <v>0.8</v>
      </c>
      <c r="G16" s="212" t="s">
        <v>41</v>
      </c>
      <c r="H16" s="333">
        <v>241767</v>
      </c>
      <c r="I16" s="201"/>
      <c r="J16" s="311"/>
      <c r="K16" s="211">
        <v>1</v>
      </c>
      <c r="L16" s="194"/>
      <c r="M16" s="194"/>
      <c r="N16" s="194"/>
      <c r="O16" s="194"/>
      <c r="P16" s="194"/>
      <c r="Q16" s="194"/>
      <c r="R16" s="194"/>
      <c r="S16" s="194"/>
      <c r="T16" s="194"/>
      <c r="U16" s="194"/>
      <c r="V16" s="194"/>
      <c r="W16" s="194"/>
      <c r="X16" s="194"/>
      <c r="Y16" s="194"/>
      <c r="Z16" s="194"/>
      <c r="AA16" s="194"/>
    </row>
    <row r="17" spans="1:27" s="209" customFormat="1" ht="23.25" customHeight="1">
      <c r="A17" s="193">
        <v>3</v>
      </c>
      <c r="B17" s="163" t="s">
        <v>2150</v>
      </c>
      <c r="C17" s="188" t="s">
        <v>1844</v>
      </c>
      <c r="D17" s="46" t="s">
        <v>2151</v>
      </c>
      <c r="E17" s="193" t="s">
        <v>1288</v>
      </c>
      <c r="F17" s="26">
        <f>IF(E17="ประชุมวิชาการระดับชาติ",0.2,IF(E17="ประชุมวิชาการระดับนานาชาติ",0.4,IF(E17="TCI 2",0.6,IF(E17="วารสารวิชาการระดับชาติ",0.4,IF(E17="วารสารวิชาการระดับนานาชาติ",0.8,IF(E17="ตำรา",1,IF(E17="ISI/SJR",1,IF(E17="TCI 1",0.8,0))))))))</f>
        <v>1</v>
      </c>
      <c r="G17" s="201" t="s">
        <v>41</v>
      </c>
      <c r="H17" s="333"/>
      <c r="I17" s="193"/>
      <c r="J17" s="311">
        <v>15000</v>
      </c>
      <c r="K17" s="211">
        <v>2</v>
      </c>
      <c r="L17" s="194"/>
      <c r="M17" s="194"/>
      <c r="N17" s="194"/>
      <c r="O17" s="194"/>
      <c r="P17" s="194"/>
      <c r="Q17" s="194"/>
      <c r="R17" s="194"/>
      <c r="S17" s="194"/>
      <c r="T17" s="194"/>
      <c r="U17" s="194"/>
      <c r="V17" s="194"/>
      <c r="W17" s="194"/>
      <c r="X17" s="194"/>
      <c r="Y17" s="194"/>
      <c r="Z17" s="194"/>
      <c r="AA17" s="194"/>
    </row>
    <row r="18" spans="1:27" ht="23.25" customHeight="1">
      <c r="A18" s="193">
        <v>4</v>
      </c>
      <c r="B18" s="163" t="s">
        <v>2159</v>
      </c>
      <c r="C18" s="188" t="s">
        <v>1844</v>
      </c>
      <c r="D18" s="46"/>
      <c r="E18" s="193" t="s">
        <v>1288</v>
      </c>
      <c r="F18" s="26">
        <f>IF(E18="ประชุมวิชาการระดับชาติ",0.2,IF(E18="ประชุมวิชาการระดับนานาชาติ",0.4,IF(E18="TCI 2",0.6,IF(E18="วารสารวิชาการระดับชาติ",0.4,IF(E18="วารสารวิชาการระดับนานาชาติ",0.8,IF(E18="ตำรา",1,IF(E18="ISI/SJR",1,IF(E18="TCI 1",0.8,0))))))))</f>
        <v>1</v>
      </c>
      <c r="G18" s="201" t="s">
        <v>41</v>
      </c>
      <c r="H18" s="201"/>
      <c r="I18" s="201"/>
      <c r="J18" s="214">
        <v>15000</v>
      </c>
      <c r="K18" s="208">
        <v>3</v>
      </c>
    </row>
    <row r="19" spans="1:27" ht="23.25" customHeight="1">
      <c r="A19" s="192" t="s">
        <v>42</v>
      </c>
      <c r="B19" s="162"/>
      <c r="C19" s="331" t="s">
        <v>2017</v>
      </c>
      <c r="D19" s="46"/>
      <c r="E19" s="195"/>
      <c r="F19" s="26">
        <v>0</v>
      </c>
      <c r="G19" s="212" t="s">
        <v>42</v>
      </c>
      <c r="H19" s="215"/>
      <c r="I19" s="332"/>
      <c r="J19" s="210"/>
      <c r="K19" s="208"/>
    </row>
    <row r="20" spans="1:27" ht="23.25" customHeight="1">
      <c r="A20" s="193">
        <v>1</v>
      </c>
      <c r="B20" s="126" t="s">
        <v>2087</v>
      </c>
      <c r="C20" s="126" t="s">
        <v>2088</v>
      </c>
      <c r="D20" s="126" t="s">
        <v>2089</v>
      </c>
      <c r="E20" s="193" t="s">
        <v>1262</v>
      </c>
      <c r="F20" s="26">
        <f>IF(E20="ประชุมวิชาการระดับชาติ",0.2,IF(E20="ประชุมวิชาการระดับนานาชาติ",0.4,IF(E20="TCI 2",0.6,IF(E20="วารสารวิชาการระดับชาติ",0.4,IF(E20="วารสารวิชาการระดับนานาชาติ",0.8,IF(E20="ตำรา",1,IF(E20="ISI/SJR",1,IF(E20="TCI 1",0.8,0))))))))</f>
        <v>0.4</v>
      </c>
      <c r="G20" s="201" t="s">
        <v>42</v>
      </c>
      <c r="H20" s="333">
        <v>241756</v>
      </c>
      <c r="I20" s="201"/>
      <c r="J20" s="311">
        <v>19414.32</v>
      </c>
      <c r="K20" s="211">
        <v>1</v>
      </c>
    </row>
    <row r="21" spans="1:27" ht="23.25" customHeight="1">
      <c r="A21" s="193">
        <v>2</v>
      </c>
      <c r="B21" s="163" t="s">
        <v>2121</v>
      </c>
      <c r="C21" s="188" t="s">
        <v>2122</v>
      </c>
      <c r="D21" s="46" t="s">
        <v>2123</v>
      </c>
      <c r="E21" s="193" t="s">
        <v>3</v>
      </c>
      <c r="F21" s="26">
        <f>IF(E21="ประชุมวิชาการระดับชาติ",0.2,IF(E21="ประชุมวิชาการระดับนานาชาติ",0.4,IF(E21="TCI 2",0.6,IF(E21="วารสารวิชาการระดับชาติ",0.4,IF(E21="วารสารวิชาการระดับนานาชาติ",0.8,IF(E21="ตำรา",1,IF(E21="ISI/SJR",1,IF(E21="TCI 1",0.8,0))))))))</f>
        <v>0.8</v>
      </c>
      <c r="G21" s="201" t="s">
        <v>42</v>
      </c>
      <c r="H21" s="333">
        <v>241701</v>
      </c>
      <c r="I21" s="193"/>
      <c r="J21" s="311">
        <v>7500</v>
      </c>
      <c r="K21" s="211">
        <v>2</v>
      </c>
    </row>
    <row r="22" spans="1:27" ht="23.25" customHeight="1">
      <c r="A22" s="193">
        <v>3</v>
      </c>
      <c r="B22" s="163" t="s">
        <v>2127</v>
      </c>
      <c r="C22" s="188" t="s">
        <v>2122</v>
      </c>
      <c r="D22" s="46" t="s">
        <v>2128</v>
      </c>
      <c r="E22" s="193" t="s">
        <v>3</v>
      </c>
      <c r="F22" s="26">
        <f>IF(E22="ประชุมวิชาการระดับชาติ",0.2,IF(E22="ประชุมวิชาการระดับนานาชาติ",0.4,IF(E22="TCI 2",0.6,IF(E22="วารสารวิชาการระดับชาติ",0.4,IF(E22="วารสารวิชาการระดับนานาชาติ",0.8,IF(E22="ตำรา",1,IF(E22="ISI/SJR",1,IF(E22="TCI 1",0.8,0))))))))</f>
        <v>0.8</v>
      </c>
      <c r="G22" s="201" t="s">
        <v>42</v>
      </c>
      <c r="H22" s="333">
        <v>241701</v>
      </c>
      <c r="I22" s="193"/>
      <c r="J22" s="311">
        <v>7500</v>
      </c>
      <c r="K22" s="211">
        <v>2</v>
      </c>
    </row>
    <row r="23" spans="1:27" ht="23.25" customHeight="1">
      <c r="A23" s="193">
        <v>4</v>
      </c>
      <c r="B23" s="163" t="s">
        <v>2215</v>
      </c>
      <c r="C23" s="188" t="s">
        <v>2122</v>
      </c>
      <c r="D23" s="46" t="s">
        <v>2216</v>
      </c>
      <c r="E23" s="193" t="s">
        <v>3</v>
      </c>
      <c r="F23" s="26">
        <v>0.8</v>
      </c>
      <c r="G23" s="201" t="s">
        <v>42</v>
      </c>
      <c r="H23" s="333"/>
      <c r="I23" s="193"/>
      <c r="J23" s="311">
        <v>7500</v>
      </c>
      <c r="K23" s="211"/>
    </row>
    <row r="24" spans="1:27" ht="23.25" customHeight="1">
      <c r="A24" s="193">
        <v>5</v>
      </c>
      <c r="B24" s="163" t="s">
        <v>2124</v>
      </c>
      <c r="C24" s="188" t="s">
        <v>2125</v>
      </c>
      <c r="D24" s="46" t="s">
        <v>2126</v>
      </c>
      <c r="E24" s="193" t="s">
        <v>3</v>
      </c>
      <c r="F24" s="26">
        <f>IF(E24="ประชุมวิชาการระดับชาติ",0.2,IF(E24="ประชุมวิชาการระดับนานาชาติ",0.4,IF(E24="TCI 2",0.6,IF(E24="วารสารวิชาการระดับชาติ",0.4,IF(E24="วารสารวิชาการระดับนานาชาติ",0.8,IF(E24="ตำรา",1,IF(E24="ISI/SJR",1,IF(E24="TCI 1",0.8,0))))))))</f>
        <v>0.8</v>
      </c>
      <c r="G24" s="201" t="s">
        <v>42</v>
      </c>
      <c r="H24" s="333"/>
      <c r="I24" s="193"/>
      <c r="J24" s="311">
        <v>7500</v>
      </c>
      <c r="K24" s="211">
        <v>2</v>
      </c>
    </row>
    <row r="25" spans="1:27" ht="23.25" customHeight="1">
      <c r="A25" s="192" t="s">
        <v>43</v>
      </c>
      <c r="B25" s="162"/>
      <c r="C25" s="331" t="s">
        <v>2017</v>
      </c>
      <c r="D25" s="46"/>
      <c r="E25" s="195"/>
      <c r="F25" s="26">
        <v>0</v>
      </c>
      <c r="G25" s="212" t="s">
        <v>43</v>
      </c>
      <c r="H25" s="215"/>
      <c r="I25" s="332"/>
      <c r="J25" s="210"/>
      <c r="K25" s="211"/>
    </row>
    <row r="26" spans="1:27" ht="23.25" customHeight="1">
      <c r="A26" s="193">
        <v>1</v>
      </c>
      <c r="B26" s="126" t="s">
        <v>2029</v>
      </c>
      <c r="C26" s="126" t="s">
        <v>2030</v>
      </c>
      <c r="D26" s="126" t="s">
        <v>2031</v>
      </c>
      <c r="E26" s="193" t="s">
        <v>1261</v>
      </c>
      <c r="F26" s="26">
        <f>IF(E26="ประชุมวิชาการระดับชาติ",0.2,IF(E26="ประชุมวิชาการระดับนานาชาติ",0.4,IF(E26="TCI 2",0.6,IF(E26="วารสารวิชาการระดับชาติ",0.4,IF(E26="วารสารวิชาการระดับนานาชาติ",0.8,IF(E26="ตำรา",1,IF(E26="ISI/SJR",1,IF(E26="TCI 1",0.8,0))))))))</f>
        <v>0.2</v>
      </c>
      <c r="G26" s="212" t="s">
        <v>43</v>
      </c>
      <c r="H26" s="333">
        <v>241774</v>
      </c>
      <c r="I26" s="193" t="s">
        <v>1287</v>
      </c>
      <c r="J26" s="311" t="s">
        <v>1287</v>
      </c>
      <c r="K26" s="211">
        <v>1</v>
      </c>
    </row>
    <row r="27" spans="1:27" ht="23.25" customHeight="1">
      <c r="A27" s="193">
        <v>2</v>
      </c>
      <c r="B27" s="126" t="s">
        <v>2036</v>
      </c>
      <c r="C27" s="126" t="s">
        <v>2037</v>
      </c>
      <c r="D27" s="126" t="s">
        <v>2031</v>
      </c>
      <c r="E27" s="193" t="s">
        <v>1261</v>
      </c>
      <c r="F27" s="26">
        <f>IF(E27="ประชุมวิชาการระดับชาติ",0.2,IF(E27="ประชุมวิชาการระดับนานาชาติ",0.4,IF(E27="TCI 2",0.6,IF(E27="วารสารวิชาการระดับชาติ",0.4,IF(E27="วารสารวิชาการระดับนานาชาติ",0.8,IF(E27="ตำรา",1,IF(E27="ISI/SJR",1,IF(E27="TCI 1",0.8,0))))))))</f>
        <v>0.2</v>
      </c>
      <c r="G27" s="212" t="s">
        <v>43</v>
      </c>
      <c r="H27" s="333">
        <v>241774</v>
      </c>
      <c r="I27" s="193" t="s">
        <v>1287</v>
      </c>
      <c r="J27" s="311" t="s">
        <v>1287</v>
      </c>
      <c r="K27" s="211">
        <v>1</v>
      </c>
    </row>
    <row r="28" spans="1:27" ht="23.25" customHeight="1">
      <c r="A28" s="193">
        <v>3</v>
      </c>
      <c r="B28" s="126" t="s">
        <v>2032</v>
      </c>
      <c r="C28" s="126" t="s">
        <v>2033</v>
      </c>
      <c r="D28" s="126" t="s">
        <v>2020</v>
      </c>
      <c r="E28" s="193" t="s">
        <v>1261</v>
      </c>
      <c r="F28" s="26">
        <f>IF(E28="ประชุมวิชาการระดับชาติ",0.2,IF(E28="ประชุมวิชาการระดับนานาชาติ",0.4,IF(E28="TCI 2",0.6,IF(E28="วารสารวิชาการระดับชาติ",0.4,IF(E28="วารสารวิชาการระดับนานาชาติ",0.8,IF(E28="ตำรา",1,IF(E28="ISI/SJR",1,IF(E28="TCI 1",0.8,0))))))))</f>
        <v>0.2</v>
      </c>
      <c r="G28" s="212" t="s">
        <v>43</v>
      </c>
      <c r="H28" s="333">
        <v>241774</v>
      </c>
      <c r="I28" s="193" t="s">
        <v>1287</v>
      </c>
      <c r="J28" s="311" t="s">
        <v>1287</v>
      </c>
      <c r="K28" s="211">
        <v>1</v>
      </c>
    </row>
    <row r="29" spans="1:27" ht="23.25" customHeight="1">
      <c r="A29" s="193">
        <v>4</v>
      </c>
      <c r="B29" s="126" t="s">
        <v>2034</v>
      </c>
      <c r="C29" s="126" t="s">
        <v>2035</v>
      </c>
      <c r="D29" s="126" t="s">
        <v>2020</v>
      </c>
      <c r="E29" s="193" t="s">
        <v>1261</v>
      </c>
      <c r="F29" s="26">
        <f>IF(E29="ประชุมวิชาการระดับชาติ",0.2,IF(E29="ประชุมวิชาการระดับนานาชาติ",0.4,IF(E29="TCI 2",0.6,IF(E29="วารสารวิชาการระดับชาติ",0.4,IF(E29="วารสารวิชาการระดับนานาชาติ",0.8,IF(E29="ตำรา",1,IF(E29="ISI/SJR",1,IF(E29="TCI 1",0.8,0))))))))</f>
        <v>0.2</v>
      </c>
      <c r="G29" s="212" t="s">
        <v>43</v>
      </c>
      <c r="H29" s="333">
        <v>241774</v>
      </c>
      <c r="I29" s="193" t="s">
        <v>1287</v>
      </c>
      <c r="J29" s="311" t="s">
        <v>1287</v>
      </c>
      <c r="K29" s="211">
        <v>1</v>
      </c>
    </row>
    <row r="30" spans="1:27" ht="23.25" customHeight="1">
      <c r="A30" s="193">
        <v>5</v>
      </c>
      <c r="B30" s="163" t="s">
        <v>2211</v>
      </c>
      <c r="C30" s="188" t="s">
        <v>2196</v>
      </c>
      <c r="D30" s="46" t="s">
        <v>2212</v>
      </c>
      <c r="E30" s="193" t="s">
        <v>2</v>
      </c>
      <c r="F30" s="26">
        <v>0.6</v>
      </c>
      <c r="G30" s="201" t="s">
        <v>43</v>
      </c>
      <c r="H30" s="333"/>
      <c r="I30" s="193"/>
      <c r="J30" s="311">
        <v>5000</v>
      </c>
      <c r="K30" s="211"/>
    </row>
    <row r="31" spans="1:27" ht="23.25" customHeight="1">
      <c r="A31" s="193">
        <v>6</v>
      </c>
      <c r="B31" s="163" t="s">
        <v>2210</v>
      </c>
      <c r="C31" s="188" t="s">
        <v>2195</v>
      </c>
      <c r="D31" s="46" t="s">
        <v>2209</v>
      </c>
      <c r="E31" s="193" t="s">
        <v>2</v>
      </c>
      <c r="F31" s="26">
        <v>0.6</v>
      </c>
      <c r="G31" s="201" t="s">
        <v>43</v>
      </c>
      <c r="H31" s="333"/>
      <c r="I31" s="193"/>
      <c r="J31" s="311">
        <v>5000</v>
      </c>
      <c r="K31" s="211"/>
    </row>
    <row r="32" spans="1:27" ht="23.25" customHeight="1">
      <c r="A32" s="193">
        <v>7</v>
      </c>
      <c r="B32" s="163" t="s">
        <v>2129</v>
      </c>
      <c r="C32" s="188" t="s">
        <v>2130</v>
      </c>
      <c r="D32" s="46" t="s">
        <v>2131</v>
      </c>
      <c r="E32" s="193" t="s">
        <v>3</v>
      </c>
      <c r="F32" s="26">
        <f>IF(E32="ประชุมวิชาการระดับชาติ",0.2,IF(E32="ประชุมวิชาการระดับนานาชาติ",0.4,IF(E32="TCI 2",0.6,IF(E32="วารสารวิชาการระดับชาติ",0.4,IF(E32="วารสารวิชาการระดับนานาชาติ",0.8,IF(E32="ตำรา",1,IF(E32="ISI/SJR",1,IF(E32="TCI 1",0.8,0))))))))</f>
        <v>0.8</v>
      </c>
      <c r="G32" s="201" t="s">
        <v>43</v>
      </c>
      <c r="H32" s="333"/>
      <c r="I32" s="193"/>
      <c r="J32" s="311">
        <v>7500</v>
      </c>
      <c r="K32" s="211">
        <v>2</v>
      </c>
    </row>
    <row r="33" spans="1:11" ht="23.25" customHeight="1">
      <c r="A33" s="192" t="s">
        <v>44</v>
      </c>
      <c r="B33" s="162"/>
      <c r="C33" s="331" t="s">
        <v>2017</v>
      </c>
      <c r="D33" s="46"/>
      <c r="E33" s="16"/>
      <c r="F33" s="26">
        <v>0</v>
      </c>
      <c r="G33" s="212" t="s">
        <v>44</v>
      </c>
      <c r="H33" s="215"/>
      <c r="I33" s="332"/>
      <c r="J33" s="210"/>
      <c r="K33" s="211"/>
    </row>
    <row r="34" spans="1:11" ht="23.25" customHeight="1">
      <c r="A34" s="193">
        <v>1</v>
      </c>
      <c r="B34" s="126" t="s">
        <v>2045</v>
      </c>
      <c r="C34" s="126" t="s">
        <v>2046</v>
      </c>
      <c r="D34" s="126" t="s">
        <v>2040</v>
      </c>
      <c r="E34" s="193" t="s">
        <v>1261</v>
      </c>
      <c r="F34" s="26">
        <f t="shared" ref="F34:F51" si="1">IF(E34="ประชุมวิชาการระดับชาติ",0.2,IF(E34="ประชุมวิชาการระดับนานาชาติ",0.4,IF(E34="TCI 2",0.6,IF(E34="วารสารวิชาการระดับชาติ",0.4,IF(E34="วารสารวิชาการระดับนานาชาติ",0.8,IF(E34="ตำรา",1,IF(E34="ISI/SJR",1,IF(E34="TCI 1",0.8,0))))))))</f>
        <v>0.2</v>
      </c>
      <c r="G34" s="212" t="s">
        <v>44</v>
      </c>
      <c r="H34" s="333">
        <v>241774</v>
      </c>
      <c r="I34" s="193" t="s">
        <v>1287</v>
      </c>
      <c r="J34" s="311" t="s">
        <v>1287</v>
      </c>
      <c r="K34" s="211">
        <v>1</v>
      </c>
    </row>
    <row r="35" spans="1:11" ht="23.25" customHeight="1">
      <c r="A35" s="193">
        <v>2</v>
      </c>
      <c r="B35" s="126" t="s">
        <v>2055</v>
      </c>
      <c r="C35" s="126" t="s">
        <v>2056</v>
      </c>
      <c r="D35" s="126" t="s">
        <v>2040</v>
      </c>
      <c r="E35" s="193" t="s">
        <v>1261</v>
      </c>
      <c r="F35" s="26">
        <f t="shared" si="1"/>
        <v>0.2</v>
      </c>
      <c r="G35" s="212" t="s">
        <v>44</v>
      </c>
      <c r="H35" s="333">
        <v>241774</v>
      </c>
      <c r="I35" s="193" t="s">
        <v>1287</v>
      </c>
      <c r="J35" s="311" t="s">
        <v>1287</v>
      </c>
      <c r="K35" s="211">
        <v>1</v>
      </c>
    </row>
    <row r="36" spans="1:11" ht="23.25" customHeight="1">
      <c r="A36" s="193">
        <v>3</v>
      </c>
      <c r="B36" s="126" t="s">
        <v>2047</v>
      </c>
      <c r="C36" s="126" t="s">
        <v>2048</v>
      </c>
      <c r="D36" s="126" t="s">
        <v>2040</v>
      </c>
      <c r="E36" s="193" t="s">
        <v>1261</v>
      </c>
      <c r="F36" s="26">
        <f t="shared" si="1"/>
        <v>0.2</v>
      </c>
      <c r="G36" s="212" t="s">
        <v>44</v>
      </c>
      <c r="H36" s="333">
        <v>241774</v>
      </c>
      <c r="I36" s="193" t="s">
        <v>1287</v>
      </c>
      <c r="J36" s="311" t="s">
        <v>1287</v>
      </c>
      <c r="K36" s="211">
        <v>1</v>
      </c>
    </row>
    <row r="37" spans="1:11" ht="23.25" customHeight="1">
      <c r="A37" s="193">
        <v>4</v>
      </c>
      <c r="B37" s="126" t="s">
        <v>2049</v>
      </c>
      <c r="C37" s="126" t="s">
        <v>2050</v>
      </c>
      <c r="D37" s="126" t="s">
        <v>2040</v>
      </c>
      <c r="E37" s="193" t="s">
        <v>1261</v>
      </c>
      <c r="F37" s="26">
        <f t="shared" si="1"/>
        <v>0.2</v>
      </c>
      <c r="G37" s="212" t="s">
        <v>44</v>
      </c>
      <c r="H37" s="333">
        <v>241774</v>
      </c>
      <c r="I37" s="193" t="s">
        <v>1287</v>
      </c>
      <c r="J37" s="311" t="s">
        <v>1287</v>
      </c>
      <c r="K37" s="211">
        <v>1</v>
      </c>
    </row>
    <row r="38" spans="1:11" ht="23.25" customHeight="1">
      <c r="A38" s="193">
        <v>5</v>
      </c>
      <c r="B38" s="126" t="s">
        <v>2038</v>
      </c>
      <c r="C38" s="126" t="s">
        <v>2039</v>
      </c>
      <c r="D38" s="126" t="s">
        <v>2040</v>
      </c>
      <c r="E38" s="193" t="s">
        <v>1261</v>
      </c>
      <c r="F38" s="26">
        <f t="shared" si="1"/>
        <v>0.2</v>
      </c>
      <c r="G38" s="212" t="s">
        <v>44</v>
      </c>
      <c r="H38" s="333">
        <v>241774</v>
      </c>
      <c r="I38" s="193" t="s">
        <v>1287</v>
      </c>
      <c r="J38" s="311" t="s">
        <v>1287</v>
      </c>
      <c r="K38" s="211">
        <v>1</v>
      </c>
    </row>
    <row r="39" spans="1:11" ht="23.25" customHeight="1">
      <c r="A39" s="193">
        <v>6</v>
      </c>
      <c r="B39" s="126" t="s">
        <v>2041</v>
      </c>
      <c r="C39" s="126" t="s">
        <v>2042</v>
      </c>
      <c r="D39" s="126" t="s">
        <v>2040</v>
      </c>
      <c r="E39" s="193" t="s">
        <v>1261</v>
      </c>
      <c r="F39" s="26">
        <f t="shared" si="1"/>
        <v>0.2</v>
      </c>
      <c r="G39" s="212" t="s">
        <v>44</v>
      </c>
      <c r="H39" s="333">
        <v>241774</v>
      </c>
      <c r="I39" s="193" t="s">
        <v>1287</v>
      </c>
      <c r="J39" s="311" t="s">
        <v>1287</v>
      </c>
      <c r="K39" s="211">
        <v>1</v>
      </c>
    </row>
    <row r="40" spans="1:11" ht="23.25" customHeight="1">
      <c r="A40" s="193">
        <v>7</v>
      </c>
      <c r="B40" s="126" t="s">
        <v>2051</v>
      </c>
      <c r="C40" s="126" t="s">
        <v>2052</v>
      </c>
      <c r="D40" s="126" t="s">
        <v>2040</v>
      </c>
      <c r="E40" s="193" t="s">
        <v>1261</v>
      </c>
      <c r="F40" s="26">
        <f t="shared" si="1"/>
        <v>0.2</v>
      </c>
      <c r="G40" s="212" t="s">
        <v>44</v>
      </c>
      <c r="H40" s="333">
        <v>241774</v>
      </c>
      <c r="I40" s="193" t="s">
        <v>1287</v>
      </c>
      <c r="J40" s="311" t="s">
        <v>1287</v>
      </c>
      <c r="K40" s="211">
        <v>1</v>
      </c>
    </row>
    <row r="41" spans="1:11" ht="23.25" customHeight="1">
      <c r="A41" s="193">
        <v>8</v>
      </c>
      <c r="B41" s="126" t="s">
        <v>2043</v>
      </c>
      <c r="C41" s="126" t="s">
        <v>2044</v>
      </c>
      <c r="D41" s="126" t="s">
        <v>2040</v>
      </c>
      <c r="E41" s="193" t="s">
        <v>1261</v>
      </c>
      <c r="F41" s="26">
        <f t="shared" si="1"/>
        <v>0.2</v>
      </c>
      <c r="G41" s="212" t="s">
        <v>44</v>
      </c>
      <c r="H41" s="333">
        <v>241774</v>
      </c>
      <c r="I41" s="193" t="s">
        <v>1287</v>
      </c>
      <c r="J41" s="311" t="s">
        <v>1287</v>
      </c>
      <c r="K41" s="211">
        <v>1</v>
      </c>
    </row>
    <row r="42" spans="1:11" ht="23.25" customHeight="1">
      <c r="A42" s="193">
        <v>9</v>
      </c>
      <c r="B42" s="126" t="s">
        <v>2057</v>
      </c>
      <c r="C42" s="126" t="s">
        <v>2058</v>
      </c>
      <c r="D42" s="126" t="s">
        <v>2040</v>
      </c>
      <c r="E42" s="193" t="s">
        <v>1261</v>
      </c>
      <c r="F42" s="26">
        <f t="shared" si="1"/>
        <v>0.2</v>
      </c>
      <c r="G42" s="212" t="s">
        <v>44</v>
      </c>
      <c r="H42" s="333">
        <v>241774</v>
      </c>
      <c r="I42" s="193" t="s">
        <v>1287</v>
      </c>
      <c r="J42" s="311" t="s">
        <v>1287</v>
      </c>
      <c r="K42" s="211">
        <v>1</v>
      </c>
    </row>
    <row r="43" spans="1:11" ht="23.25" customHeight="1">
      <c r="A43" s="193">
        <v>10</v>
      </c>
      <c r="B43" s="126" t="s">
        <v>2053</v>
      </c>
      <c r="C43" s="126" t="s">
        <v>2054</v>
      </c>
      <c r="D43" s="126" t="s">
        <v>2040</v>
      </c>
      <c r="E43" s="193" t="s">
        <v>1261</v>
      </c>
      <c r="F43" s="26">
        <f t="shared" si="1"/>
        <v>0.2</v>
      </c>
      <c r="G43" s="212" t="s">
        <v>44</v>
      </c>
      <c r="H43" s="333">
        <v>241774</v>
      </c>
      <c r="I43" s="193" t="s">
        <v>1287</v>
      </c>
      <c r="J43" s="311" t="s">
        <v>1287</v>
      </c>
      <c r="K43" s="211">
        <v>1</v>
      </c>
    </row>
    <row r="44" spans="1:11" ht="23.25" customHeight="1">
      <c r="A44" s="193">
        <v>11</v>
      </c>
      <c r="B44" s="126" t="s">
        <v>2090</v>
      </c>
      <c r="C44" s="126" t="s">
        <v>2091</v>
      </c>
      <c r="D44" s="126" t="s">
        <v>2092</v>
      </c>
      <c r="E44" s="193" t="s">
        <v>1262</v>
      </c>
      <c r="F44" s="26">
        <f t="shared" si="1"/>
        <v>0.4</v>
      </c>
      <c r="G44" s="212" t="s">
        <v>44</v>
      </c>
      <c r="H44" s="333">
        <v>241755</v>
      </c>
      <c r="I44" s="201"/>
      <c r="J44" s="311">
        <v>30000</v>
      </c>
      <c r="K44" s="211">
        <v>1</v>
      </c>
    </row>
    <row r="45" spans="1:11" ht="23.25" customHeight="1">
      <c r="A45" s="193">
        <v>12</v>
      </c>
      <c r="B45" s="126" t="s">
        <v>2093</v>
      </c>
      <c r="C45" s="126" t="s">
        <v>2094</v>
      </c>
      <c r="D45" s="126" t="s">
        <v>2092</v>
      </c>
      <c r="E45" s="193" t="s">
        <v>1262</v>
      </c>
      <c r="F45" s="26">
        <f t="shared" si="1"/>
        <v>0.4</v>
      </c>
      <c r="G45" s="212" t="s">
        <v>44</v>
      </c>
      <c r="H45" s="333">
        <v>241755</v>
      </c>
      <c r="I45" s="201"/>
      <c r="J45" s="311">
        <v>30000</v>
      </c>
      <c r="K45" s="211">
        <v>1</v>
      </c>
    </row>
    <row r="46" spans="1:11" ht="23.25" customHeight="1">
      <c r="A46" s="193">
        <v>13</v>
      </c>
      <c r="B46" s="126" t="s">
        <v>2095</v>
      </c>
      <c r="C46" s="126" t="s">
        <v>2096</v>
      </c>
      <c r="D46" s="126" t="s">
        <v>2097</v>
      </c>
      <c r="E46" s="193" t="s">
        <v>1262</v>
      </c>
      <c r="F46" s="26">
        <f t="shared" si="1"/>
        <v>0.4</v>
      </c>
      <c r="G46" s="212" t="s">
        <v>44</v>
      </c>
      <c r="H46" s="333">
        <v>241754</v>
      </c>
      <c r="I46" s="201"/>
      <c r="J46" s="311">
        <v>50000</v>
      </c>
      <c r="K46" s="211">
        <v>1</v>
      </c>
    </row>
    <row r="47" spans="1:11" ht="23.25" customHeight="1">
      <c r="A47" s="193">
        <v>14</v>
      </c>
      <c r="B47" s="163" t="s">
        <v>2102</v>
      </c>
      <c r="C47" s="188" t="s">
        <v>1936</v>
      </c>
      <c r="D47" s="46" t="s">
        <v>2103</v>
      </c>
      <c r="E47" s="193" t="s">
        <v>2</v>
      </c>
      <c r="F47" s="26">
        <f t="shared" si="1"/>
        <v>0.6</v>
      </c>
      <c r="G47" s="201" t="s">
        <v>44</v>
      </c>
      <c r="H47" s="333">
        <v>241701</v>
      </c>
      <c r="I47" s="193"/>
      <c r="J47" s="311">
        <v>5000</v>
      </c>
      <c r="K47" s="211">
        <v>2</v>
      </c>
    </row>
    <row r="48" spans="1:11" ht="23.25" customHeight="1">
      <c r="A48" s="193">
        <v>15</v>
      </c>
      <c r="B48" s="163" t="s">
        <v>2104</v>
      </c>
      <c r="C48" s="188" t="s">
        <v>2105</v>
      </c>
      <c r="D48" s="46" t="s">
        <v>2106</v>
      </c>
      <c r="E48" s="193" t="s">
        <v>2</v>
      </c>
      <c r="F48" s="26">
        <f t="shared" si="1"/>
        <v>0.6</v>
      </c>
      <c r="G48" s="201" t="s">
        <v>44</v>
      </c>
      <c r="H48" s="333">
        <v>241701</v>
      </c>
      <c r="I48" s="193"/>
      <c r="J48" s="311">
        <v>5000</v>
      </c>
      <c r="K48" s="211">
        <v>2</v>
      </c>
    </row>
    <row r="49" spans="1:11" ht="23.25" customHeight="1">
      <c r="A49" s="193">
        <v>16</v>
      </c>
      <c r="B49" s="163" t="s">
        <v>2132</v>
      </c>
      <c r="C49" s="188" t="s">
        <v>2133</v>
      </c>
      <c r="D49" s="46" t="s">
        <v>2134</v>
      </c>
      <c r="E49" s="193" t="s">
        <v>3</v>
      </c>
      <c r="F49" s="26">
        <f t="shared" si="1"/>
        <v>0.8</v>
      </c>
      <c r="G49" s="201" t="s">
        <v>44</v>
      </c>
      <c r="H49" s="333">
        <v>241793</v>
      </c>
      <c r="I49" s="193"/>
      <c r="J49" s="311">
        <v>7500</v>
      </c>
      <c r="K49" s="211">
        <v>2</v>
      </c>
    </row>
    <row r="50" spans="1:11" ht="23.25" customHeight="1">
      <c r="A50" s="193">
        <v>17</v>
      </c>
      <c r="B50" s="163" t="s">
        <v>2135</v>
      </c>
      <c r="C50" s="188" t="s">
        <v>2136</v>
      </c>
      <c r="D50" s="46" t="s">
        <v>2137</v>
      </c>
      <c r="E50" s="193" t="s">
        <v>3</v>
      </c>
      <c r="F50" s="26">
        <f t="shared" si="1"/>
        <v>0.8</v>
      </c>
      <c r="G50" s="201" t="s">
        <v>44</v>
      </c>
      <c r="H50" s="333"/>
      <c r="I50" s="193"/>
      <c r="J50" s="311">
        <v>7500</v>
      </c>
      <c r="K50" s="211">
        <v>2</v>
      </c>
    </row>
    <row r="51" spans="1:11" ht="23.25" customHeight="1">
      <c r="A51" s="193">
        <v>18</v>
      </c>
      <c r="B51" s="126" t="s">
        <v>2152</v>
      </c>
      <c r="C51" s="126" t="s">
        <v>1591</v>
      </c>
      <c r="D51" s="126" t="s">
        <v>2153</v>
      </c>
      <c r="E51" s="195" t="s">
        <v>1288</v>
      </c>
      <c r="F51" s="26">
        <f t="shared" si="1"/>
        <v>1</v>
      </c>
      <c r="G51" s="212" t="s">
        <v>44</v>
      </c>
      <c r="H51" s="333">
        <v>241793</v>
      </c>
      <c r="I51" s="201"/>
      <c r="J51" s="311"/>
      <c r="K51" s="211">
        <v>1</v>
      </c>
    </row>
    <row r="52" spans="1:11" ht="23.25" customHeight="1">
      <c r="A52" s="192" t="s">
        <v>45</v>
      </c>
      <c r="B52" s="162"/>
      <c r="C52" s="331" t="s">
        <v>2017</v>
      </c>
      <c r="D52" s="46"/>
      <c r="E52" s="195"/>
      <c r="F52" s="26">
        <v>0</v>
      </c>
      <c r="G52" s="212" t="s">
        <v>45</v>
      </c>
      <c r="H52" s="215"/>
      <c r="I52" s="332"/>
      <c r="J52" s="210"/>
      <c r="K52" s="210"/>
    </row>
    <row r="53" spans="1:11" ht="23.25" customHeight="1">
      <c r="A53" s="193">
        <v>1</v>
      </c>
      <c r="B53" s="126" t="s">
        <v>2069</v>
      </c>
      <c r="C53" s="126" t="s">
        <v>1187</v>
      </c>
      <c r="D53" s="126" t="s">
        <v>2020</v>
      </c>
      <c r="E53" s="193" t="s">
        <v>1261</v>
      </c>
      <c r="F53" s="26">
        <f t="shared" ref="F53:F67" si="2">IF(E53="ประชุมวิชาการระดับชาติ",0.2,IF(E53="ประชุมวิชาการระดับนานาชาติ",0.4,IF(E53="TCI 2",0.6,IF(E53="วารสารวิชาการระดับชาติ",0.4,IF(E53="วารสารวิชาการระดับนานาชาติ",0.8,IF(E53="ตำรา",1,IF(E53="ISI/SJR",1,IF(E53="TCI 1",0.8,0))))))))</f>
        <v>0.2</v>
      </c>
      <c r="G53" s="212" t="s">
        <v>45</v>
      </c>
      <c r="H53" s="333">
        <v>241774</v>
      </c>
      <c r="I53" s="193" t="s">
        <v>1287</v>
      </c>
      <c r="J53" s="311" t="s">
        <v>1287</v>
      </c>
      <c r="K53" s="211">
        <v>1</v>
      </c>
    </row>
    <row r="54" spans="1:11" ht="23.25" customHeight="1">
      <c r="A54" s="193">
        <v>2</v>
      </c>
      <c r="B54" s="126" t="s">
        <v>2076</v>
      </c>
      <c r="C54" s="126" t="s">
        <v>2077</v>
      </c>
      <c r="D54" s="126" t="s">
        <v>2040</v>
      </c>
      <c r="E54" s="193" t="s">
        <v>1261</v>
      </c>
      <c r="F54" s="26">
        <f t="shared" si="2"/>
        <v>0.2</v>
      </c>
      <c r="G54" s="212" t="s">
        <v>45</v>
      </c>
      <c r="H54" s="333">
        <v>241774</v>
      </c>
      <c r="I54" s="193" t="s">
        <v>1287</v>
      </c>
      <c r="J54" s="311" t="s">
        <v>1287</v>
      </c>
      <c r="K54" s="211">
        <v>1</v>
      </c>
    </row>
    <row r="55" spans="1:11" ht="23.25" customHeight="1">
      <c r="A55" s="193">
        <v>3</v>
      </c>
      <c r="B55" s="126" t="s">
        <v>2059</v>
      </c>
      <c r="C55" s="126" t="s">
        <v>2060</v>
      </c>
      <c r="D55" s="126" t="s">
        <v>2020</v>
      </c>
      <c r="E55" s="193" t="s">
        <v>1261</v>
      </c>
      <c r="F55" s="26">
        <f t="shared" si="2"/>
        <v>0.2</v>
      </c>
      <c r="G55" s="212" t="s">
        <v>45</v>
      </c>
      <c r="H55" s="333">
        <v>241774</v>
      </c>
      <c r="I55" s="193" t="s">
        <v>1287</v>
      </c>
      <c r="J55" s="311" t="s">
        <v>1287</v>
      </c>
      <c r="K55" s="211">
        <v>1</v>
      </c>
    </row>
    <row r="56" spans="1:11" ht="23.25" customHeight="1">
      <c r="A56" s="193">
        <v>4</v>
      </c>
      <c r="B56" s="126" t="s">
        <v>2063</v>
      </c>
      <c r="C56" s="126" t="s">
        <v>2064</v>
      </c>
      <c r="D56" s="126" t="s">
        <v>2020</v>
      </c>
      <c r="E56" s="193" t="s">
        <v>1261</v>
      </c>
      <c r="F56" s="26">
        <f t="shared" si="2"/>
        <v>0.2</v>
      </c>
      <c r="G56" s="212" t="s">
        <v>45</v>
      </c>
      <c r="H56" s="333">
        <v>241774</v>
      </c>
      <c r="I56" s="193" t="s">
        <v>1287</v>
      </c>
      <c r="J56" s="311" t="s">
        <v>1287</v>
      </c>
      <c r="K56" s="211">
        <v>1</v>
      </c>
    </row>
    <row r="57" spans="1:11" ht="23.25" customHeight="1">
      <c r="A57" s="193">
        <v>5</v>
      </c>
      <c r="B57" s="126" t="s">
        <v>2070</v>
      </c>
      <c r="C57" s="126" t="s">
        <v>2071</v>
      </c>
      <c r="D57" s="126" t="s">
        <v>2040</v>
      </c>
      <c r="E57" s="193" t="s">
        <v>1261</v>
      </c>
      <c r="F57" s="26">
        <f t="shared" si="2"/>
        <v>0.2</v>
      </c>
      <c r="G57" s="212" t="s">
        <v>45</v>
      </c>
      <c r="H57" s="333">
        <v>241774</v>
      </c>
      <c r="I57" s="193" t="s">
        <v>1287</v>
      </c>
      <c r="J57" s="311" t="s">
        <v>1287</v>
      </c>
      <c r="K57" s="211">
        <v>1</v>
      </c>
    </row>
    <row r="58" spans="1:11" ht="23.25" customHeight="1">
      <c r="A58" s="193">
        <v>6</v>
      </c>
      <c r="B58" s="126" t="s">
        <v>2078</v>
      </c>
      <c r="C58" s="126" t="s">
        <v>1183</v>
      </c>
      <c r="D58" s="126" t="s">
        <v>2040</v>
      </c>
      <c r="E58" s="193" t="s">
        <v>1261</v>
      </c>
      <c r="F58" s="26">
        <f t="shared" si="2"/>
        <v>0.2</v>
      </c>
      <c r="G58" s="212" t="s">
        <v>45</v>
      </c>
      <c r="H58" s="333">
        <v>241774</v>
      </c>
      <c r="I58" s="193" t="s">
        <v>1287</v>
      </c>
      <c r="J58" s="311" t="s">
        <v>1287</v>
      </c>
      <c r="K58" s="211">
        <v>1</v>
      </c>
    </row>
    <row r="59" spans="1:11" ht="23.25" customHeight="1">
      <c r="A59" s="193">
        <v>7</v>
      </c>
      <c r="B59" s="126" t="s">
        <v>2061</v>
      </c>
      <c r="C59" s="126" t="s">
        <v>2062</v>
      </c>
      <c r="D59" s="126" t="s">
        <v>2040</v>
      </c>
      <c r="E59" s="193" t="s">
        <v>1261</v>
      </c>
      <c r="F59" s="26">
        <f t="shared" si="2"/>
        <v>0.2</v>
      </c>
      <c r="G59" s="212" t="s">
        <v>45</v>
      </c>
      <c r="H59" s="333">
        <v>241774</v>
      </c>
      <c r="I59" s="193" t="s">
        <v>1287</v>
      </c>
      <c r="J59" s="311" t="s">
        <v>1287</v>
      </c>
      <c r="K59" s="211">
        <v>1</v>
      </c>
    </row>
    <row r="60" spans="1:11" ht="23.25" customHeight="1">
      <c r="A60" s="193">
        <v>8</v>
      </c>
      <c r="B60" s="126" t="s">
        <v>2081</v>
      </c>
      <c r="C60" s="126" t="s">
        <v>1285</v>
      </c>
      <c r="D60" s="126" t="s">
        <v>2020</v>
      </c>
      <c r="E60" s="193" t="s">
        <v>1261</v>
      </c>
      <c r="F60" s="26">
        <f t="shared" si="2"/>
        <v>0.2</v>
      </c>
      <c r="G60" s="212" t="s">
        <v>45</v>
      </c>
      <c r="H60" s="333">
        <v>241774</v>
      </c>
      <c r="I60" s="193" t="s">
        <v>1287</v>
      </c>
      <c r="J60" s="311" t="s">
        <v>1287</v>
      </c>
      <c r="K60" s="211">
        <v>1</v>
      </c>
    </row>
    <row r="61" spans="1:11" ht="23.25" customHeight="1">
      <c r="A61" s="193">
        <v>9</v>
      </c>
      <c r="B61" s="126" t="s">
        <v>2072</v>
      </c>
      <c r="C61" s="126" t="s">
        <v>2073</v>
      </c>
      <c r="D61" s="126" t="s">
        <v>2020</v>
      </c>
      <c r="E61" s="193" t="s">
        <v>1261</v>
      </c>
      <c r="F61" s="26">
        <f t="shared" si="2"/>
        <v>0.2</v>
      </c>
      <c r="G61" s="212" t="s">
        <v>45</v>
      </c>
      <c r="H61" s="333">
        <v>241774</v>
      </c>
      <c r="I61" s="193" t="s">
        <v>1287</v>
      </c>
      <c r="J61" s="311" t="s">
        <v>1287</v>
      </c>
      <c r="K61" s="211">
        <v>1</v>
      </c>
    </row>
    <row r="62" spans="1:11" ht="23.25" customHeight="1">
      <c r="A62" s="193">
        <v>10</v>
      </c>
      <c r="B62" s="126" t="s">
        <v>2079</v>
      </c>
      <c r="C62" s="126" t="s">
        <v>2080</v>
      </c>
      <c r="D62" s="126" t="s">
        <v>2040</v>
      </c>
      <c r="E62" s="193" t="s">
        <v>1261</v>
      </c>
      <c r="F62" s="26">
        <f t="shared" si="2"/>
        <v>0.2</v>
      </c>
      <c r="G62" s="212" t="s">
        <v>45</v>
      </c>
      <c r="H62" s="333">
        <v>241774</v>
      </c>
      <c r="I62" s="193" t="s">
        <v>1287</v>
      </c>
      <c r="J62" s="311" t="s">
        <v>1287</v>
      </c>
      <c r="K62" s="211">
        <v>1</v>
      </c>
    </row>
    <row r="63" spans="1:11" ht="23.25" customHeight="1">
      <c r="A63" s="193">
        <v>11</v>
      </c>
      <c r="B63" s="126" t="s">
        <v>2074</v>
      </c>
      <c r="C63" s="126" t="s">
        <v>2075</v>
      </c>
      <c r="D63" s="126" t="s">
        <v>2040</v>
      </c>
      <c r="E63" s="193" t="s">
        <v>1261</v>
      </c>
      <c r="F63" s="26">
        <f t="shared" si="2"/>
        <v>0.2</v>
      </c>
      <c r="G63" s="212" t="s">
        <v>45</v>
      </c>
      <c r="H63" s="333">
        <v>241774</v>
      </c>
      <c r="I63" s="193" t="s">
        <v>1287</v>
      </c>
      <c r="J63" s="311" t="s">
        <v>1287</v>
      </c>
      <c r="K63" s="211">
        <v>1</v>
      </c>
    </row>
    <row r="64" spans="1:11" ht="23.25" customHeight="1">
      <c r="A64" s="193">
        <v>12</v>
      </c>
      <c r="B64" s="126" t="s">
        <v>2082</v>
      </c>
      <c r="C64" s="126" t="s">
        <v>2075</v>
      </c>
      <c r="D64" s="126" t="s">
        <v>2040</v>
      </c>
      <c r="E64" s="193" t="s">
        <v>1261</v>
      </c>
      <c r="F64" s="26">
        <f t="shared" si="2"/>
        <v>0.2</v>
      </c>
      <c r="G64" s="212" t="s">
        <v>45</v>
      </c>
      <c r="H64" s="333">
        <v>241774</v>
      </c>
      <c r="I64" s="193" t="s">
        <v>1287</v>
      </c>
      <c r="J64" s="311" t="s">
        <v>1287</v>
      </c>
      <c r="K64" s="211">
        <v>1</v>
      </c>
    </row>
    <row r="65" spans="1:11" ht="23.25" customHeight="1">
      <c r="A65" s="193">
        <v>13</v>
      </c>
      <c r="B65" s="126" t="s">
        <v>2083</v>
      </c>
      <c r="C65" s="126" t="s">
        <v>1171</v>
      </c>
      <c r="D65" s="126" t="s">
        <v>2040</v>
      </c>
      <c r="E65" s="193" t="s">
        <v>1261</v>
      </c>
      <c r="F65" s="26">
        <f t="shared" si="2"/>
        <v>0.2</v>
      </c>
      <c r="G65" s="212" t="s">
        <v>45</v>
      </c>
      <c r="H65" s="333">
        <v>241774</v>
      </c>
      <c r="I65" s="193" t="s">
        <v>1287</v>
      </c>
      <c r="J65" s="311" t="s">
        <v>1287</v>
      </c>
      <c r="K65" s="211">
        <v>1</v>
      </c>
    </row>
    <row r="66" spans="1:11" ht="23.25" customHeight="1">
      <c r="A66" s="193">
        <v>14</v>
      </c>
      <c r="B66" s="126" t="s">
        <v>2067</v>
      </c>
      <c r="C66" s="126" t="s">
        <v>2068</v>
      </c>
      <c r="D66" s="126" t="s">
        <v>2020</v>
      </c>
      <c r="E66" s="193" t="s">
        <v>1261</v>
      </c>
      <c r="F66" s="26">
        <f t="shared" si="2"/>
        <v>0.2</v>
      </c>
      <c r="G66" s="212" t="s">
        <v>45</v>
      </c>
      <c r="H66" s="333">
        <v>241774</v>
      </c>
      <c r="I66" s="193" t="s">
        <v>1287</v>
      </c>
      <c r="J66" s="311" t="s">
        <v>1287</v>
      </c>
      <c r="K66" s="211">
        <v>1</v>
      </c>
    </row>
    <row r="67" spans="1:11" ht="23.25" customHeight="1">
      <c r="A67" s="193">
        <v>15</v>
      </c>
      <c r="B67" s="126" t="s">
        <v>2065</v>
      </c>
      <c r="C67" s="126" t="s">
        <v>2066</v>
      </c>
      <c r="D67" s="126" t="s">
        <v>2040</v>
      </c>
      <c r="E67" s="193" t="s">
        <v>1261</v>
      </c>
      <c r="F67" s="26">
        <f t="shared" si="2"/>
        <v>0.2</v>
      </c>
      <c r="G67" s="212" t="s">
        <v>45</v>
      </c>
      <c r="H67" s="333">
        <v>241774</v>
      </c>
      <c r="I67" s="193" t="s">
        <v>1287</v>
      </c>
      <c r="J67" s="311" t="s">
        <v>1287</v>
      </c>
      <c r="K67" s="211">
        <v>1</v>
      </c>
    </row>
    <row r="68" spans="1:11" ht="23.25" customHeight="1">
      <c r="A68" s="193">
        <v>16</v>
      </c>
      <c r="B68" s="163" t="s">
        <v>2206</v>
      </c>
      <c r="C68" s="188" t="s">
        <v>2194</v>
      </c>
      <c r="D68" s="46" t="s">
        <v>2207</v>
      </c>
      <c r="E68" s="193" t="s">
        <v>2</v>
      </c>
      <c r="F68" s="26">
        <v>0.6</v>
      </c>
      <c r="G68" s="201" t="s">
        <v>45</v>
      </c>
      <c r="H68" s="333"/>
      <c r="I68" s="193"/>
      <c r="J68" s="311">
        <v>5000</v>
      </c>
      <c r="K68" s="211"/>
    </row>
    <row r="69" spans="1:11" ht="23.25" customHeight="1">
      <c r="A69" s="193">
        <v>17</v>
      </c>
      <c r="B69" s="163" t="s">
        <v>2142</v>
      </c>
      <c r="C69" s="188" t="s">
        <v>1467</v>
      </c>
      <c r="D69" s="46" t="s">
        <v>2143</v>
      </c>
      <c r="E69" s="193" t="s">
        <v>3</v>
      </c>
      <c r="F69" s="26">
        <f>IF(E69="ประชุมวิชาการระดับชาติ",0.2,IF(E69="ประชุมวิชาการระดับนานาชาติ",0.4,IF(E69="TCI 2",0.6,IF(E69="วารสารวิชาการระดับชาติ",0.4,IF(E69="วารสารวิชาการระดับนานาชาติ",0.8,IF(E69="ตำรา",1,IF(E69="ISI/SJR",1,IF(E69="TCI 1",0.8,0))))))))</f>
        <v>0.8</v>
      </c>
      <c r="G69" s="212" t="s">
        <v>45</v>
      </c>
      <c r="H69" s="333"/>
      <c r="I69" s="193"/>
      <c r="J69" s="311">
        <v>7500</v>
      </c>
      <c r="K69" s="211">
        <v>2</v>
      </c>
    </row>
    <row r="70" spans="1:11" ht="23.25" customHeight="1">
      <c r="A70" s="193">
        <v>18</v>
      </c>
      <c r="B70" s="163" t="s">
        <v>2219</v>
      </c>
      <c r="C70" s="188" t="s">
        <v>2199</v>
      </c>
      <c r="D70" s="46" t="s">
        <v>2220</v>
      </c>
      <c r="E70" s="193" t="s">
        <v>3</v>
      </c>
      <c r="F70" s="26">
        <v>0.8</v>
      </c>
      <c r="G70" s="201" t="s">
        <v>45</v>
      </c>
      <c r="H70" s="333"/>
      <c r="I70" s="193"/>
      <c r="J70" s="311">
        <v>7500</v>
      </c>
      <c r="K70" s="211"/>
    </row>
    <row r="71" spans="1:11" ht="23.25" customHeight="1">
      <c r="A71" s="193">
        <v>19</v>
      </c>
      <c r="B71" s="163" t="s">
        <v>2138</v>
      </c>
      <c r="C71" s="188" t="s">
        <v>1297</v>
      </c>
      <c r="D71" s="46" t="s">
        <v>2139</v>
      </c>
      <c r="E71" s="193" t="s">
        <v>3</v>
      </c>
      <c r="F71" s="26">
        <f>IF(E71="ประชุมวิชาการระดับชาติ",0.2,IF(E71="ประชุมวิชาการระดับนานาชาติ",0.4,IF(E71="TCI 2",0.6,IF(E71="วารสารวิชาการระดับชาติ",0.4,IF(E71="วารสารวิชาการระดับนานาชาติ",0.8,IF(E71="ตำรา",1,IF(E71="ISI/SJR",1,IF(E71="TCI 1",0.8,0))))))))</f>
        <v>0.8</v>
      </c>
      <c r="G71" s="201" t="s">
        <v>45</v>
      </c>
      <c r="H71" s="333">
        <v>241793</v>
      </c>
      <c r="I71" s="193"/>
      <c r="J71" s="311">
        <v>7500</v>
      </c>
      <c r="K71" s="211">
        <v>2</v>
      </c>
    </row>
    <row r="72" spans="1:11" ht="23.25" customHeight="1">
      <c r="A72" s="193">
        <v>20</v>
      </c>
      <c r="B72" s="163" t="s">
        <v>2157</v>
      </c>
      <c r="C72" s="188" t="s">
        <v>1297</v>
      </c>
      <c r="D72" s="46" t="s">
        <v>2158</v>
      </c>
      <c r="E72" s="193" t="s">
        <v>3</v>
      </c>
      <c r="F72" s="26">
        <f>IF(E72="ประชุมวิชาการระดับชาติ",0.2,IF(E72="ประชุมวิชาการระดับนานาชาติ",0.4,IF(E72="TCI 2",0.6,IF(E72="วารสารวิชาการระดับชาติ",0.4,IF(E72="วารสารวิชาการระดับนานาชาติ",0.8,IF(E72="ตำรา",1,IF(E72="ISI/SJR",1,IF(E72="TCI 1",0.8,0))))))))</f>
        <v>0.8</v>
      </c>
      <c r="G72" s="201" t="s">
        <v>45</v>
      </c>
      <c r="H72" s="201"/>
      <c r="I72" s="201"/>
      <c r="J72" s="214">
        <v>7500</v>
      </c>
      <c r="K72" s="208">
        <v>3</v>
      </c>
    </row>
    <row r="73" spans="1:11" ht="23.25" customHeight="1">
      <c r="A73" s="193">
        <v>21</v>
      </c>
      <c r="B73" s="163" t="s">
        <v>2140</v>
      </c>
      <c r="C73" s="188" t="s">
        <v>1296</v>
      </c>
      <c r="D73" s="46" t="s">
        <v>2141</v>
      </c>
      <c r="E73" s="193" t="s">
        <v>3</v>
      </c>
      <c r="F73" s="26">
        <f>IF(E73="ประชุมวิชาการระดับชาติ",0.2,IF(E73="ประชุมวิชาการระดับนานาชาติ",0.4,IF(E73="TCI 2",0.6,IF(E73="วารสารวิชาการระดับชาติ",0.4,IF(E73="วารสารวิชาการระดับนานาชาติ",0.8,IF(E73="ตำรา",1,IF(E73="ISI/SJR",1,IF(E73="TCI 1",0.8,0))))))))</f>
        <v>0.8</v>
      </c>
      <c r="G73" s="212" t="s">
        <v>45</v>
      </c>
      <c r="H73" s="333">
        <v>241701</v>
      </c>
      <c r="I73" s="193"/>
      <c r="J73" s="311">
        <v>7500</v>
      </c>
      <c r="K73" s="211">
        <v>2</v>
      </c>
    </row>
    <row r="74" spans="1:11" ht="23.25" customHeight="1">
      <c r="A74" s="193">
        <v>22</v>
      </c>
      <c r="B74" s="334" t="s">
        <v>2213</v>
      </c>
      <c r="C74" s="335" t="s">
        <v>2197</v>
      </c>
      <c r="D74" s="93" t="s">
        <v>2214</v>
      </c>
      <c r="E74" s="193" t="s">
        <v>3</v>
      </c>
      <c r="F74" s="26">
        <v>0.8</v>
      </c>
      <c r="G74" s="201" t="s">
        <v>45</v>
      </c>
      <c r="H74" s="333"/>
      <c r="I74" s="193"/>
      <c r="J74" s="311">
        <v>7500</v>
      </c>
      <c r="K74" s="211"/>
    </row>
    <row r="75" spans="1:11" ht="23.25" customHeight="1">
      <c r="A75" s="193">
        <v>23</v>
      </c>
      <c r="B75" s="163" t="s">
        <v>2234</v>
      </c>
      <c r="C75" s="188" t="s">
        <v>2204</v>
      </c>
      <c r="D75" s="46" t="s">
        <v>2235</v>
      </c>
      <c r="E75" s="193" t="s">
        <v>3</v>
      </c>
      <c r="F75" s="26">
        <v>0.8</v>
      </c>
      <c r="G75" s="201" t="s">
        <v>45</v>
      </c>
      <c r="H75" s="333"/>
      <c r="I75" s="193"/>
      <c r="J75" s="311">
        <v>7500</v>
      </c>
      <c r="K75" s="211"/>
    </row>
    <row r="76" spans="1:11" ht="23.25" customHeight="1">
      <c r="A76" s="193">
        <v>24</v>
      </c>
      <c r="B76" s="163" t="s">
        <v>2223</v>
      </c>
      <c r="C76" s="188" t="s">
        <v>1590</v>
      </c>
      <c r="D76" s="46" t="s">
        <v>2224</v>
      </c>
      <c r="E76" s="193" t="s">
        <v>3</v>
      </c>
      <c r="F76" s="26">
        <v>0.8</v>
      </c>
      <c r="G76" s="201" t="s">
        <v>45</v>
      </c>
      <c r="H76" s="333"/>
      <c r="I76" s="193"/>
      <c r="J76" s="311">
        <v>7500</v>
      </c>
      <c r="K76" s="211"/>
    </row>
    <row r="77" spans="1:11" ht="23.25" customHeight="1">
      <c r="A77" s="193">
        <v>25</v>
      </c>
      <c r="B77" s="163" t="s">
        <v>2160</v>
      </c>
      <c r="C77" s="188" t="s">
        <v>1298</v>
      </c>
      <c r="D77" s="46" t="s">
        <v>2161</v>
      </c>
      <c r="E77" s="193" t="s">
        <v>3</v>
      </c>
      <c r="F77" s="26">
        <f>IF(E77="ประชุมวิชาการระดับชาติ",0.2,IF(E77="ประชุมวิชาการระดับนานาชาติ",0.4,IF(E77="TCI 2",0.6,IF(E77="วารสารวิชาการระดับชาติ",0.4,IF(E77="วารสารวิชาการระดับนานาชาติ",0.8,IF(E77="ตำรา",1,IF(E77="ISI/SJR",1,IF(E77="TCI 1",0.8,0))))))))</f>
        <v>0.8</v>
      </c>
      <c r="G77" s="201" t="s">
        <v>45</v>
      </c>
      <c r="H77" s="201"/>
      <c r="I77" s="201"/>
      <c r="J77" s="214">
        <v>7500</v>
      </c>
      <c r="K77" s="208">
        <v>3</v>
      </c>
    </row>
    <row r="78" spans="1:11" ht="23.25" customHeight="1">
      <c r="A78" s="193">
        <v>26</v>
      </c>
      <c r="B78" s="163" t="s">
        <v>2154</v>
      </c>
      <c r="C78" s="188" t="s">
        <v>2155</v>
      </c>
      <c r="D78" s="46" t="s">
        <v>2156</v>
      </c>
      <c r="E78" s="193" t="s">
        <v>1288</v>
      </c>
      <c r="F78" s="26">
        <f>IF(E78="ประชุมวิชาการระดับชาติ",0.2,IF(E78="ประชุมวิชาการระดับนานาชาติ",0.4,IF(E78="TCI 2",0.6,IF(E78="วารสารวิชาการระดับชาติ",0.4,IF(E78="วารสารวิชาการระดับนานาชาติ",0.8,IF(E78="ตำรา",1,IF(E78="ISI/SJR",1,IF(E78="TCI 1",0.8,0))))))))</f>
        <v>1</v>
      </c>
      <c r="G78" s="201" t="s">
        <v>45</v>
      </c>
      <c r="H78" s="333"/>
      <c r="I78" s="193"/>
      <c r="J78" s="311">
        <v>25000</v>
      </c>
      <c r="K78" s="211">
        <v>2</v>
      </c>
    </row>
    <row r="79" spans="1:11" ht="23.25" customHeight="1">
      <c r="A79" s="192" t="s">
        <v>46</v>
      </c>
      <c r="B79" s="162"/>
      <c r="C79" s="331" t="s">
        <v>2017</v>
      </c>
      <c r="D79" s="46"/>
      <c r="E79" s="195"/>
      <c r="F79" s="26">
        <v>0</v>
      </c>
      <c r="G79" s="212" t="s">
        <v>46</v>
      </c>
      <c r="H79" s="215"/>
      <c r="I79" s="332"/>
      <c r="J79" s="210"/>
      <c r="K79" s="210"/>
    </row>
    <row r="80" spans="1:11" ht="23.25" customHeight="1">
      <c r="A80" s="193">
        <v>1</v>
      </c>
      <c r="B80" s="126" t="s">
        <v>2098</v>
      </c>
      <c r="C80" s="126" t="s">
        <v>2099</v>
      </c>
      <c r="D80" s="126" t="s">
        <v>2097</v>
      </c>
      <c r="E80" s="193" t="s">
        <v>1262</v>
      </c>
      <c r="F80" s="26">
        <f>IF(E80="ประชุมวิชาการระดับชาติ",0.2,IF(E80="ประชุมวิชาการระดับนานาชาติ",0.4,IF(E80="TCI 2",0.6,IF(E80="วารสารวิชาการระดับชาติ",0.4,IF(E80="วารสารวิชาการระดับนานาชาติ",0.8,IF(E80="ตำรา",1,IF(E80="ISI/SJR",1,IF(E80="TCI 1",0.8,0))))))))</f>
        <v>0.4</v>
      </c>
      <c r="G80" s="212" t="s">
        <v>46</v>
      </c>
      <c r="H80" s="333">
        <v>241755</v>
      </c>
      <c r="I80" s="201"/>
      <c r="J80" s="311">
        <v>50000</v>
      </c>
      <c r="K80" s="211">
        <v>1</v>
      </c>
    </row>
    <row r="81" spans="1:11" ht="23.25" customHeight="1">
      <c r="A81" s="193">
        <v>2</v>
      </c>
      <c r="B81" s="126" t="s">
        <v>2100</v>
      </c>
      <c r="C81" s="126" t="s">
        <v>2101</v>
      </c>
      <c r="D81" s="126" t="s">
        <v>2097</v>
      </c>
      <c r="E81" s="193" t="s">
        <v>1262</v>
      </c>
      <c r="F81" s="26">
        <f>IF(E81="ประชุมวิชาการระดับชาติ",0.2,IF(E81="ประชุมวิชาการระดับนานาชาติ",0.4,IF(E81="TCI 2",0.6,IF(E81="วารสารวิชาการระดับชาติ",0.4,IF(E81="วารสารวิชาการระดับนานาชาติ",0.8,IF(E81="ตำรา",1,IF(E81="ISI/SJR",1,IF(E81="TCI 1",0.8,0))))))))</f>
        <v>0.4</v>
      </c>
      <c r="G81" s="212" t="s">
        <v>46</v>
      </c>
      <c r="H81" s="333">
        <v>241754</v>
      </c>
      <c r="I81" s="201"/>
      <c r="J81" s="311">
        <v>50000</v>
      </c>
      <c r="K81" s="211">
        <v>1</v>
      </c>
    </row>
    <row r="82" spans="1:11" ht="23.25" customHeight="1">
      <c r="A82" s="193">
        <v>3</v>
      </c>
      <c r="B82" s="163" t="s">
        <v>2113</v>
      </c>
      <c r="C82" s="188" t="s">
        <v>2114</v>
      </c>
      <c r="D82" s="46" t="s">
        <v>2109</v>
      </c>
      <c r="E82" s="193" t="s">
        <v>2</v>
      </c>
      <c r="F82" s="26">
        <f>IF(E82="ประชุมวิชาการระดับชาติ",0.2,IF(E82="ประชุมวิชาการระดับนานาชาติ",0.4,IF(E82="TCI 2",0.6,IF(E82="วารสารวิชาการระดับชาติ",0.4,IF(E82="วารสารวิชาการระดับนานาชาติ",0.8,IF(E82="ตำรา",1,IF(E82="ISI/SJR",1,IF(E82="TCI 1",0.8,0))))))))</f>
        <v>0.6</v>
      </c>
      <c r="G82" s="201" t="s">
        <v>46</v>
      </c>
      <c r="H82" s="333">
        <v>241732</v>
      </c>
      <c r="I82" s="193"/>
      <c r="J82" s="311">
        <v>5000</v>
      </c>
      <c r="K82" s="211">
        <v>2</v>
      </c>
    </row>
    <row r="83" spans="1:11" ht="23.25" customHeight="1">
      <c r="A83" s="193">
        <v>4</v>
      </c>
      <c r="B83" s="163" t="s">
        <v>2230</v>
      </c>
      <c r="C83" s="188" t="s">
        <v>2003</v>
      </c>
      <c r="D83" s="46" t="s">
        <v>2226</v>
      </c>
      <c r="E83" s="193" t="s">
        <v>2</v>
      </c>
      <c r="F83" s="26">
        <v>0.6</v>
      </c>
      <c r="G83" s="201" t="s">
        <v>46</v>
      </c>
      <c r="H83" s="333"/>
      <c r="I83" s="193"/>
      <c r="J83" s="311">
        <v>5000</v>
      </c>
      <c r="K83" s="211"/>
    </row>
    <row r="84" spans="1:11" ht="23.25" customHeight="1">
      <c r="A84" s="193">
        <v>5</v>
      </c>
      <c r="B84" s="163" t="s">
        <v>2231</v>
      </c>
      <c r="C84" s="188" t="s">
        <v>2003</v>
      </c>
      <c r="D84" s="46" t="s">
        <v>2232</v>
      </c>
      <c r="E84" s="193" t="s">
        <v>2</v>
      </c>
      <c r="F84" s="26">
        <v>0.6</v>
      </c>
      <c r="G84" s="201" t="s">
        <v>46</v>
      </c>
      <c r="H84" s="333"/>
      <c r="I84" s="193"/>
      <c r="J84" s="311">
        <v>5000</v>
      </c>
      <c r="K84" s="211"/>
    </row>
    <row r="85" spans="1:11" ht="23.25" customHeight="1">
      <c r="A85" s="193">
        <v>6</v>
      </c>
      <c r="B85" s="163" t="s">
        <v>2107</v>
      </c>
      <c r="C85" s="188" t="s">
        <v>2108</v>
      </c>
      <c r="D85" s="46" t="s">
        <v>2109</v>
      </c>
      <c r="E85" s="193" t="s">
        <v>2</v>
      </c>
      <c r="F85" s="26">
        <f>IF(E85="ประชุมวิชาการระดับชาติ",0.2,IF(E85="ประชุมวิชาการระดับนานาชาติ",0.4,IF(E85="TCI 2",0.6,IF(E85="วารสารวิชาการระดับชาติ",0.4,IF(E85="วารสารวิชาการระดับนานาชาติ",0.8,IF(E85="ตำรา",1,IF(E85="ISI/SJR",1,IF(E85="TCI 1",0.8,0))))))))</f>
        <v>0.6</v>
      </c>
      <c r="G85" s="201" t="s">
        <v>46</v>
      </c>
      <c r="H85" s="333"/>
      <c r="I85" s="193"/>
      <c r="J85" s="311">
        <v>5000</v>
      </c>
      <c r="K85" s="211">
        <v>2</v>
      </c>
    </row>
    <row r="86" spans="1:11" ht="23.25" customHeight="1">
      <c r="A86" s="193">
        <v>7</v>
      </c>
      <c r="B86" s="163" t="s">
        <v>2229</v>
      </c>
      <c r="C86" s="188" t="s">
        <v>2201</v>
      </c>
      <c r="D86" s="46" t="s">
        <v>2226</v>
      </c>
      <c r="E86" s="193" t="s">
        <v>2</v>
      </c>
      <c r="F86" s="26">
        <v>0.6</v>
      </c>
      <c r="G86" s="201" t="s">
        <v>46</v>
      </c>
      <c r="H86" s="333"/>
      <c r="I86" s="193"/>
      <c r="J86" s="311">
        <v>5000</v>
      </c>
      <c r="K86" s="211"/>
    </row>
    <row r="87" spans="1:11" ht="23.25" customHeight="1">
      <c r="A87" s="193">
        <v>8</v>
      </c>
      <c r="B87" s="126" t="s">
        <v>2115</v>
      </c>
      <c r="C87" s="126" t="s">
        <v>2116</v>
      </c>
      <c r="D87" s="126" t="s">
        <v>2117</v>
      </c>
      <c r="E87" s="193" t="s">
        <v>2</v>
      </c>
      <c r="F87" s="26">
        <f>IF(E87="ประชุมวิชาการระดับชาติ",0.2,IF(E87="ประชุมวิชาการระดับนานาชาติ",0.4,IF(E87="TCI 2",0.6,IF(E87="วารสารวิชาการระดับชาติ",0.4,IF(E87="วารสารวิชาการระดับนานาชาติ",0.8,IF(E87="ตำรา",1,IF(E87="ISI/SJR",1,IF(E87="TCI 1",0.8,0))))))))</f>
        <v>0.6</v>
      </c>
      <c r="G87" s="212" t="s">
        <v>46</v>
      </c>
      <c r="H87" s="333">
        <v>241579</v>
      </c>
      <c r="I87" s="201"/>
      <c r="J87" s="311"/>
      <c r="K87" s="211">
        <v>1</v>
      </c>
    </row>
    <row r="88" spans="1:11" ht="23.25" customHeight="1">
      <c r="A88" s="193">
        <v>9</v>
      </c>
      <c r="B88" s="163" t="s">
        <v>2233</v>
      </c>
      <c r="C88" s="188" t="s">
        <v>2203</v>
      </c>
      <c r="D88" s="46" t="s">
        <v>2209</v>
      </c>
      <c r="E88" s="193" t="s">
        <v>2</v>
      </c>
      <c r="F88" s="26">
        <v>0.6</v>
      </c>
      <c r="G88" s="201" t="s">
        <v>46</v>
      </c>
      <c r="H88" s="333"/>
      <c r="I88" s="193"/>
      <c r="J88" s="311">
        <v>5000</v>
      </c>
      <c r="K88" s="211"/>
    </row>
    <row r="89" spans="1:11" ht="23.25" customHeight="1">
      <c r="A89" s="193">
        <v>10</v>
      </c>
      <c r="B89" s="163" t="s">
        <v>2110</v>
      </c>
      <c r="C89" s="188" t="s">
        <v>2111</v>
      </c>
      <c r="D89" s="46" t="s">
        <v>2112</v>
      </c>
      <c r="E89" s="193" t="s">
        <v>2</v>
      </c>
      <c r="F89" s="26">
        <f>IF(E89="ประชุมวิชาการระดับชาติ",0.2,IF(E89="ประชุมวิชาการระดับนานาชาติ",0.4,IF(E89="TCI 2",0.6,IF(E89="วารสารวิชาการระดับชาติ",0.4,IF(E89="วารสารวิชาการระดับนานาชาติ",0.8,IF(E89="ตำรา",1,IF(E89="ISI/SJR",1,IF(E89="TCI 1",0.8,0))))))))</f>
        <v>0.6</v>
      </c>
      <c r="G89" s="201" t="s">
        <v>46</v>
      </c>
      <c r="H89" s="333">
        <v>241732</v>
      </c>
      <c r="I89" s="193"/>
      <c r="J89" s="311">
        <v>5000</v>
      </c>
      <c r="K89" s="211">
        <v>2</v>
      </c>
    </row>
    <row r="90" spans="1:11" ht="23.25" customHeight="1">
      <c r="A90" s="193">
        <v>11</v>
      </c>
      <c r="B90" s="163" t="s">
        <v>2225</v>
      </c>
      <c r="C90" s="188" t="s">
        <v>2111</v>
      </c>
      <c r="D90" s="46" t="s">
        <v>2226</v>
      </c>
      <c r="E90" s="193" t="s">
        <v>2</v>
      </c>
      <c r="F90" s="26">
        <v>0.6</v>
      </c>
      <c r="G90" s="201" t="s">
        <v>46</v>
      </c>
      <c r="H90" s="333"/>
      <c r="I90" s="193"/>
      <c r="J90" s="311">
        <v>5000</v>
      </c>
      <c r="K90" s="211"/>
    </row>
    <row r="91" spans="1:11" ht="23.25" customHeight="1">
      <c r="A91" s="193">
        <v>12</v>
      </c>
      <c r="B91" s="163" t="s">
        <v>2144</v>
      </c>
      <c r="C91" s="188" t="s">
        <v>2145</v>
      </c>
      <c r="D91" s="46" t="s">
        <v>2146</v>
      </c>
      <c r="E91" s="193" t="s">
        <v>3</v>
      </c>
      <c r="F91" s="26">
        <f>IF(E91="ประชุมวิชาการระดับชาติ",0.2,IF(E91="ประชุมวิชาการระดับนานาชาติ",0.4,IF(E91="TCI 2",0.6,IF(E91="วารสารวิชาการระดับชาติ",0.4,IF(E91="วารสารวิชาการระดับนานาชาติ",0.8,IF(E91="ตำรา",1,IF(E91="ISI/SJR",1,IF(E91="TCI 1",0.8,0))))))))</f>
        <v>0.8</v>
      </c>
      <c r="G91" s="201" t="s">
        <v>46</v>
      </c>
      <c r="H91" s="333"/>
      <c r="I91" s="193"/>
      <c r="J91" s="311">
        <v>7500</v>
      </c>
      <c r="K91" s="211">
        <v>2</v>
      </c>
    </row>
    <row r="92" spans="1:11" ht="23.25" customHeight="1">
      <c r="A92" s="193">
        <v>13</v>
      </c>
      <c r="B92" s="163" t="s">
        <v>2147</v>
      </c>
      <c r="C92" s="188" t="s">
        <v>2148</v>
      </c>
      <c r="D92" s="46" t="s">
        <v>2149</v>
      </c>
      <c r="E92" s="193" t="s">
        <v>3</v>
      </c>
      <c r="F92" s="26">
        <f>IF(E92="ประชุมวิชาการระดับชาติ",0.2,IF(E92="ประชุมวิชาการระดับนานาชาติ",0.4,IF(E92="TCI 2",0.6,IF(E92="วารสารวิชาการระดับชาติ",0.4,IF(E92="วารสารวิชาการระดับนานาชาติ",0.8,IF(E92="ตำรา",1,IF(E92="ISI/SJR",1,IF(E92="TCI 1",0.8,0))))))))</f>
        <v>0.8</v>
      </c>
      <c r="G92" s="201" t="s">
        <v>46</v>
      </c>
      <c r="H92" s="333"/>
      <c r="I92" s="193"/>
      <c r="J92" s="311">
        <v>7500</v>
      </c>
      <c r="K92" s="211">
        <v>2</v>
      </c>
    </row>
    <row r="93" spans="1:11" ht="23.25" customHeight="1">
      <c r="B93" s="194"/>
      <c r="C93" s="194"/>
      <c r="D93" s="194"/>
      <c r="E93" s="194"/>
      <c r="F93" s="194"/>
      <c r="K93" s="194"/>
    </row>
    <row r="94" spans="1:11" ht="23.25" customHeight="1">
      <c r="B94" s="194"/>
      <c r="D94" s="194"/>
      <c r="E94" s="194"/>
      <c r="F94" s="194"/>
      <c r="K94" s="194"/>
    </row>
    <row r="95" spans="1:11" ht="23.25" customHeight="1">
      <c r="B95" s="194"/>
      <c r="C95" s="194"/>
      <c r="D95" s="194"/>
      <c r="E95" s="194"/>
      <c r="F95" s="194"/>
      <c r="K95" s="194"/>
    </row>
    <row r="96" spans="1:11" ht="23.25" customHeight="1">
      <c r="B96" s="194"/>
      <c r="C96" s="194"/>
      <c r="D96" s="194"/>
      <c r="E96" s="194"/>
      <c r="F96" s="194"/>
      <c r="K96" s="194"/>
    </row>
    <row r="97" spans="1:11" ht="23.25" customHeight="1">
      <c r="B97" s="194"/>
      <c r="C97" s="194"/>
      <c r="D97" s="194"/>
      <c r="E97" s="194"/>
      <c r="F97" s="194"/>
      <c r="K97" s="194"/>
    </row>
    <row r="98" spans="1:11" ht="23.25" customHeight="1">
      <c r="B98" s="194"/>
      <c r="C98" s="194"/>
      <c r="D98" s="194"/>
      <c r="E98" s="194"/>
      <c r="F98" s="194"/>
      <c r="K98" s="194"/>
    </row>
    <row r="99" spans="1:11" ht="23.25" customHeight="1">
      <c r="A99" s="204"/>
      <c r="B99" s="194"/>
      <c r="C99" s="194"/>
      <c r="D99" s="194"/>
      <c r="E99" s="194"/>
      <c r="F99" s="194"/>
      <c r="K99" s="194"/>
    </row>
    <row r="100" spans="1:11" ht="23.25" customHeight="1">
      <c r="B100" s="194"/>
      <c r="C100" s="194"/>
      <c r="D100" s="194"/>
      <c r="E100" s="194"/>
      <c r="F100" s="194"/>
      <c r="K100" s="194"/>
    </row>
    <row r="101" spans="1:11" ht="23.25" customHeight="1">
      <c r="B101" s="194"/>
      <c r="C101" s="194"/>
      <c r="D101" s="194"/>
      <c r="E101" s="194"/>
      <c r="F101" s="194"/>
      <c r="K101" s="194"/>
    </row>
    <row r="102" spans="1:11" ht="23.25" customHeight="1">
      <c r="B102" s="194"/>
      <c r="C102" s="194"/>
      <c r="D102" s="194"/>
      <c r="E102" s="194"/>
      <c r="F102" s="194"/>
      <c r="K102" s="194"/>
    </row>
    <row r="103" spans="1:11" ht="23.25" customHeight="1">
      <c r="B103" s="194"/>
      <c r="C103" s="194"/>
      <c r="D103" s="194"/>
      <c r="E103" s="194"/>
      <c r="F103" s="194"/>
      <c r="K103" s="194"/>
    </row>
    <row r="104" spans="1:11" ht="23.25" customHeight="1">
      <c r="B104" s="194"/>
      <c r="C104" s="194"/>
      <c r="D104" s="194"/>
      <c r="E104" s="194"/>
      <c r="F104" s="194"/>
      <c r="K104" s="194"/>
    </row>
    <row r="105" spans="1:11" ht="23.25" customHeight="1">
      <c r="B105" s="194"/>
      <c r="C105" s="194"/>
      <c r="D105" s="194"/>
      <c r="E105" s="194"/>
      <c r="F105" s="194"/>
      <c r="K105" s="194"/>
    </row>
    <row r="106" spans="1:11" ht="23.25" customHeight="1">
      <c r="B106" s="194"/>
      <c r="C106" s="194"/>
      <c r="D106" s="194"/>
      <c r="E106" s="194"/>
      <c r="F106" s="194"/>
      <c r="K106" s="194"/>
    </row>
    <row r="107" spans="1:11" ht="23.25" customHeight="1">
      <c r="A107" s="209"/>
      <c r="B107" s="194"/>
      <c r="C107" s="194"/>
      <c r="D107" s="194"/>
      <c r="E107" s="194"/>
      <c r="F107" s="194"/>
      <c r="K107" s="194"/>
    </row>
    <row r="108" spans="1:11" ht="23.25" customHeight="1">
      <c r="B108" s="194"/>
      <c r="C108" s="194"/>
      <c r="D108" s="194"/>
      <c r="E108" s="194"/>
      <c r="F108" s="194"/>
      <c r="K108" s="194"/>
    </row>
    <row r="109" spans="1:11" ht="23.25" customHeight="1">
      <c r="B109" s="194"/>
      <c r="C109" s="194"/>
      <c r="D109" s="194"/>
      <c r="E109" s="194"/>
      <c r="F109" s="194"/>
      <c r="K109" s="194"/>
    </row>
    <row r="110" spans="1:11" ht="23.25" customHeight="1">
      <c r="B110" s="194"/>
      <c r="C110" s="194"/>
      <c r="D110" s="194"/>
      <c r="E110" s="194"/>
      <c r="F110" s="194"/>
      <c r="K110" s="194"/>
    </row>
    <row r="111" spans="1:11" ht="23.25" customHeight="1">
      <c r="B111" s="194"/>
      <c r="C111" s="194"/>
      <c r="D111" s="194"/>
      <c r="E111" s="194"/>
      <c r="F111" s="194"/>
      <c r="K111" s="194"/>
    </row>
    <row r="112" spans="1:11" ht="23.25" customHeight="1">
      <c r="B112" s="194"/>
      <c r="C112" s="194"/>
      <c r="D112" s="194"/>
      <c r="E112" s="194"/>
      <c r="F112" s="194"/>
      <c r="K112" s="194"/>
    </row>
    <row r="113" spans="1:11" ht="23.25" customHeight="1">
      <c r="B113" s="194"/>
      <c r="C113" s="194"/>
      <c r="D113" s="194"/>
      <c r="E113" s="194"/>
      <c r="F113" s="194"/>
      <c r="K113" s="194"/>
    </row>
    <row r="114" spans="1:11" ht="23.25" customHeight="1">
      <c r="B114" s="194"/>
      <c r="C114" s="194"/>
      <c r="D114" s="194"/>
      <c r="E114" s="194"/>
      <c r="F114" s="194"/>
      <c r="K114" s="194"/>
    </row>
    <row r="115" spans="1:11" ht="23.25" customHeight="1">
      <c r="B115" s="194"/>
      <c r="C115" s="194"/>
      <c r="D115" s="194"/>
      <c r="E115" s="194"/>
      <c r="F115" s="194"/>
      <c r="K115" s="194"/>
    </row>
    <row r="116" spans="1:11" ht="23.25" customHeight="1">
      <c r="B116" s="194"/>
      <c r="C116" s="194"/>
      <c r="D116" s="194"/>
      <c r="E116" s="194"/>
      <c r="F116" s="194"/>
      <c r="K116" s="194"/>
    </row>
    <row r="117" spans="1:11" ht="23.25" customHeight="1">
      <c r="B117" s="194"/>
      <c r="C117" s="194"/>
      <c r="D117" s="194"/>
      <c r="E117" s="194"/>
      <c r="F117" s="194"/>
      <c r="K117" s="194"/>
    </row>
    <row r="118" spans="1:11" ht="23.25" customHeight="1">
      <c r="B118" s="194"/>
      <c r="C118" s="194"/>
      <c r="D118" s="194"/>
      <c r="E118" s="194"/>
      <c r="F118" s="194"/>
      <c r="K118" s="194"/>
    </row>
    <row r="119" spans="1:11" ht="23.25" customHeight="1">
      <c r="B119" s="194"/>
      <c r="C119" s="194"/>
      <c r="D119" s="194"/>
      <c r="E119" s="194"/>
      <c r="F119" s="194"/>
      <c r="K119" s="194"/>
    </row>
    <row r="120" spans="1:11" ht="23.25" customHeight="1">
      <c r="B120" s="194"/>
      <c r="C120" s="194"/>
      <c r="D120" s="194"/>
      <c r="E120" s="194"/>
      <c r="F120" s="194"/>
      <c r="K120" s="194"/>
    </row>
    <row r="121" spans="1:11" ht="23.25" customHeight="1">
      <c r="B121" s="194"/>
      <c r="C121" s="194"/>
      <c r="D121" s="194"/>
      <c r="E121" s="194"/>
      <c r="F121" s="194"/>
      <c r="K121" s="194"/>
    </row>
    <row r="122" spans="1:11" ht="23.25" customHeight="1">
      <c r="B122" s="194"/>
      <c r="C122" s="194"/>
      <c r="D122" s="194"/>
      <c r="E122" s="194"/>
      <c r="F122" s="194"/>
      <c r="K122" s="194"/>
    </row>
    <row r="123" spans="1:11" ht="23.25" customHeight="1">
      <c r="B123" s="194"/>
      <c r="C123" s="194"/>
      <c r="D123" s="194"/>
      <c r="E123" s="194"/>
      <c r="F123" s="194"/>
      <c r="K123" s="194"/>
    </row>
    <row r="124" spans="1:11" ht="23.25" customHeight="1">
      <c r="A124" s="204"/>
      <c r="B124" s="194"/>
      <c r="C124" s="194"/>
      <c r="D124" s="194"/>
      <c r="E124" s="194"/>
      <c r="F124" s="194"/>
      <c r="K124" s="194"/>
    </row>
    <row r="125" spans="1:11" ht="23.25" customHeight="1">
      <c r="B125" s="194"/>
      <c r="C125" s="194"/>
      <c r="D125" s="194"/>
      <c r="E125" s="194"/>
      <c r="F125" s="194"/>
      <c r="K125" s="194"/>
    </row>
    <row r="126" spans="1:11" ht="23.25" customHeight="1">
      <c r="B126" s="194"/>
      <c r="C126" s="194"/>
      <c r="D126" s="194"/>
      <c r="E126" s="194"/>
      <c r="F126" s="194"/>
      <c r="K126" s="194"/>
    </row>
    <row r="127" spans="1:11" ht="23.25" customHeight="1">
      <c r="B127" s="194"/>
      <c r="C127" s="194"/>
      <c r="D127" s="194"/>
      <c r="E127" s="194"/>
      <c r="F127" s="194"/>
      <c r="K127" s="194"/>
    </row>
    <row r="128" spans="1:11" ht="23.25" customHeight="1">
      <c r="B128" s="194"/>
      <c r="C128" s="194"/>
      <c r="D128" s="194"/>
      <c r="E128" s="194"/>
      <c r="F128" s="194"/>
      <c r="K128" s="194"/>
    </row>
    <row r="129" spans="2:11" ht="23.25" customHeight="1">
      <c r="B129" s="194"/>
      <c r="C129" s="194"/>
      <c r="D129" s="194"/>
      <c r="E129" s="194"/>
      <c r="F129" s="194"/>
      <c r="K129" s="194"/>
    </row>
    <row r="130" spans="2:11" ht="23.25" customHeight="1">
      <c r="B130" s="194"/>
      <c r="C130" s="194"/>
      <c r="D130" s="194"/>
      <c r="E130" s="194"/>
      <c r="F130" s="194"/>
      <c r="K130" s="194"/>
    </row>
    <row r="131" spans="2:11" ht="23.25" customHeight="1">
      <c r="B131" s="194"/>
      <c r="C131" s="194"/>
      <c r="D131" s="194"/>
      <c r="E131" s="194"/>
      <c r="F131" s="194"/>
      <c r="K131" s="194"/>
    </row>
    <row r="132" spans="2:11" ht="23.25" customHeight="1">
      <c r="B132" s="194"/>
      <c r="C132" s="194"/>
      <c r="D132" s="194"/>
      <c r="E132" s="194"/>
      <c r="F132" s="194"/>
      <c r="K132" s="194"/>
    </row>
    <row r="133" spans="2:11" ht="23.25" customHeight="1">
      <c r="B133" s="194"/>
      <c r="C133" s="194"/>
      <c r="D133" s="194"/>
      <c r="E133" s="194"/>
      <c r="F133" s="194"/>
      <c r="K133" s="194"/>
    </row>
    <row r="134" spans="2:11" ht="23.25" customHeight="1">
      <c r="B134" s="194"/>
      <c r="C134" s="194"/>
      <c r="D134" s="194"/>
      <c r="E134" s="194"/>
      <c r="F134" s="194"/>
      <c r="K134" s="194"/>
    </row>
    <row r="135" spans="2:11" ht="23.25" customHeight="1">
      <c r="B135" s="194"/>
      <c r="C135" s="194"/>
      <c r="D135" s="194"/>
      <c r="E135" s="194"/>
      <c r="F135" s="194"/>
      <c r="K135" s="194"/>
    </row>
    <row r="136" spans="2:11" ht="23.25" customHeight="1">
      <c r="B136" s="194"/>
      <c r="C136" s="194"/>
      <c r="D136" s="194"/>
      <c r="E136" s="194"/>
      <c r="F136" s="194"/>
      <c r="K136" s="194"/>
    </row>
    <row r="137" spans="2:11" ht="23.25" customHeight="1">
      <c r="B137" s="194"/>
      <c r="C137" s="194"/>
      <c r="D137" s="194"/>
      <c r="E137" s="194"/>
      <c r="F137" s="194"/>
      <c r="K137" s="194"/>
    </row>
    <row r="138" spans="2:11" ht="23.25" customHeight="1">
      <c r="B138" s="194"/>
      <c r="C138" s="194"/>
      <c r="D138" s="194"/>
      <c r="E138" s="194"/>
      <c r="F138" s="194"/>
      <c r="K138" s="194"/>
    </row>
    <row r="139" spans="2:11" ht="23.25" customHeight="1">
      <c r="B139" s="194"/>
      <c r="C139" s="194"/>
      <c r="D139" s="194"/>
      <c r="E139" s="194"/>
      <c r="F139" s="194"/>
      <c r="K139" s="194"/>
    </row>
    <row r="140" spans="2:11" ht="23.25" customHeight="1">
      <c r="B140" s="194"/>
      <c r="C140" s="194"/>
      <c r="D140" s="194"/>
      <c r="E140" s="194"/>
      <c r="F140" s="194"/>
      <c r="K140" s="194"/>
    </row>
    <row r="141" spans="2:11" ht="23.25" customHeight="1">
      <c r="B141" s="194"/>
      <c r="C141" s="194"/>
      <c r="D141" s="194"/>
      <c r="E141" s="194"/>
      <c r="F141" s="194"/>
      <c r="K141" s="194"/>
    </row>
    <row r="142" spans="2:11" ht="23.25" customHeight="1">
      <c r="B142" s="194"/>
      <c r="C142" s="194"/>
      <c r="D142" s="194"/>
      <c r="E142" s="194"/>
      <c r="F142" s="194"/>
      <c r="K142" s="194"/>
    </row>
    <row r="143" spans="2:11" ht="23.25" customHeight="1">
      <c r="B143" s="194"/>
      <c r="C143" s="194"/>
      <c r="D143" s="194"/>
      <c r="E143" s="194"/>
      <c r="F143" s="194"/>
      <c r="K143" s="194"/>
    </row>
    <row r="144" spans="2:11" ht="23.25" customHeight="1">
      <c r="B144" s="194"/>
      <c r="C144" s="194"/>
      <c r="D144" s="194"/>
      <c r="E144" s="194"/>
      <c r="F144" s="194"/>
      <c r="K144" s="194"/>
    </row>
    <row r="145" spans="1:11" ht="23.25" customHeight="1">
      <c r="B145" s="194"/>
      <c r="C145" s="194"/>
      <c r="D145" s="194"/>
      <c r="E145" s="194"/>
      <c r="F145" s="194"/>
      <c r="K145" s="194"/>
    </row>
    <row r="146" spans="1:11" ht="23.25" customHeight="1">
      <c r="A146" s="204"/>
      <c r="B146" s="194"/>
      <c r="C146" s="194"/>
      <c r="D146" s="194"/>
      <c r="E146" s="194"/>
      <c r="F146" s="194"/>
      <c r="K146" s="194"/>
    </row>
    <row r="147" spans="1:11" ht="23.25" customHeight="1">
      <c r="B147" s="194"/>
      <c r="C147" s="194"/>
      <c r="D147" s="194"/>
      <c r="E147" s="194"/>
      <c r="F147" s="194"/>
      <c r="K147" s="194"/>
    </row>
    <row r="148" spans="1:11" ht="23.25" customHeight="1">
      <c r="A148" s="204"/>
      <c r="B148" s="194"/>
      <c r="C148" s="194"/>
      <c r="D148" s="194"/>
      <c r="E148" s="194"/>
      <c r="F148" s="194"/>
      <c r="K148" s="194"/>
    </row>
    <row r="149" spans="1:11" ht="23.25" customHeight="1">
      <c r="A149" s="204"/>
      <c r="B149" s="194"/>
      <c r="C149" s="194"/>
      <c r="D149" s="194"/>
      <c r="E149" s="194"/>
      <c r="F149" s="194"/>
      <c r="K149" s="194"/>
    </row>
    <row r="150" spans="1:11" ht="23.25" customHeight="1">
      <c r="A150" s="204"/>
      <c r="B150" s="194"/>
      <c r="C150" s="194"/>
      <c r="D150" s="194"/>
      <c r="E150" s="194"/>
      <c r="F150" s="194"/>
      <c r="K150" s="194"/>
    </row>
    <row r="151" spans="1:11" ht="23.25" customHeight="1">
      <c r="B151" s="194"/>
      <c r="C151" s="194"/>
      <c r="D151" s="194"/>
      <c r="E151" s="194"/>
      <c r="F151" s="194"/>
      <c r="K151" s="194"/>
    </row>
    <row r="152" spans="1:11" ht="23.25" customHeight="1">
      <c r="A152" s="204"/>
      <c r="B152" s="194"/>
      <c r="C152" s="194"/>
      <c r="D152" s="194"/>
      <c r="E152" s="194"/>
      <c r="F152" s="194"/>
      <c r="K152" s="194"/>
    </row>
    <row r="153" spans="1:11" ht="23.25" customHeight="1">
      <c r="A153" s="204"/>
      <c r="B153" s="194"/>
      <c r="C153" s="194"/>
      <c r="D153" s="194"/>
      <c r="E153" s="194"/>
      <c r="F153" s="194"/>
      <c r="K153" s="194"/>
    </row>
    <row r="154" spans="1:11" ht="23.25" customHeight="1">
      <c r="B154" s="194"/>
      <c r="C154" s="194"/>
      <c r="D154" s="194"/>
      <c r="E154" s="194"/>
      <c r="F154" s="194"/>
      <c r="K154" s="194"/>
    </row>
    <row r="155" spans="1:11" ht="23.25" customHeight="1">
      <c r="B155" s="194"/>
      <c r="C155" s="194"/>
      <c r="D155" s="194"/>
      <c r="E155" s="194"/>
      <c r="F155" s="194"/>
      <c r="K155" s="194"/>
    </row>
    <row r="156" spans="1:11" ht="23.25" customHeight="1">
      <c r="B156" s="194"/>
      <c r="C156" s="194"/>
      <c r="D156" s="194"/>
      <c r="E156" s="194"/>
      <c r="F156" s="194"/>
      <c r="K156" s="194"/>
    </row>
    <row r="157" spans="1:11" ht="23.25" customHeight="1">
      <c r="B157" s="194"/>
      <c r="C157" s="194"/>
      <c r="D157" s="194"/>
      <c r="E157" s="194"/>
      <c r="F157" s="194"/>
      <c r="K157" s="194"/>
    </row>
    <row r="158" spans="1:11" ht="23.25" customHeight="1">
      <c r="B158" s="194"/>
      <c r="C158" s="194"/>
      <c r="D158" s="194"/>
      <c r="E158" s="194"/>
      <c r="F158" s="194"/>
      <c r="K158" s="194"/>
    </row>
    <row r="159" spans="1:11" ht="23.25" customHeight="1">
      <c r="B159" s="194"/>
      <c r="C159" s="194"/>
      <c r="D159" s="194"/>
      <c r="E159" s="194"/>
      <c r="F159" s="194"/>
      <c r="K159" s="194"/>
    </row>
    <row r="160" spans="1:11" ht="23.25" customHeight="1">
      <c r="B160" s="194"/>
      <c r="C160" s="194"/>
      <c r="D160" s="194"/>
      <c r="E160" s="194"/>
      <c r="F160" s="194"/>
      <c r="K160" s="194"/>
    </row>
    <row r="161" spans="2:11" ht="23.25" customHeight="1">
      <c r="B161" s="194"/>
      <c r="C161" s="194"/>
      <c r="D161" s="194"/>
      <c r="E161" s="194"/>
      <c r="F161" s="194"/>
      <c r="K161" s="194"/>
    </row>
    <row r="162" spans="2:11" ht="23.25" customHeight="1">
      <c r="B162" s="194"/>
      <c r="C162" s="194"/>
      <c r="D162" s="194"/>
      <c r="E162" s="194"/>
      <c r="F162" s="194"/>
      <c r="K162" s="194"/>
    </row>
    <row r="163" spans="2:11" ht="23.25" customHeight="1">
      <c r="B163" s="194"/>
      <c r="C163" s="194"/>
      <c r="D163" s="194"/>
      <c r="E163" s="194"/>
      <c r="F163" s="194"/>
      <c r="K163" s="194"/>
    </row>
    <row r="164" spans="2:11" ht="23.25" customHeight="1">
      <c r="B164" s="194"/>
      <c r="C164" s="194"/>
      <c r="D164" s="194"/>
      <c r="E164" s="194"/>
      <c r="F164" s="194"/>
      <c r="K164" s="194"/>
    </row>
    <row r="165" spans="2:11" ht="23.25" customHeight="1">
      <c r="B165" s="194"/>
      <c r="C165" s="194"/>
      <c r="D165" s="194"/>
      <c r="E165" s="194"/>
      <c r="F165" s="194"/>
      <c r="K165" s="194"/>
    </row>
    <row r="166" spans="2:11" ht="23.25" customHeight="1">
      <c r="B166" s="194"/>
      <c r="C166" s="194"/>
      <c r="D166" s="194"/>
      <c r="E166" s="194"/>
      <c r="F166" s="194"/>
      <c r="K166" s="194"/>
    </row>
  </sheetData>
  <autoFilter ref="A2:L166" xr:uid="{00000000-0009-0000-0000-000007000000}">
    <sortState ref="A3:L166">
      <sortCondition ref="G2:G166"/>
    </sortState>
  </autoFilter>
  <printOptions horizontalCentered="1"/>
  <pageMargins left="0.31496062992125984" right="0.31496062992125984" top="0.39370078740157483" bottom="0.35433070866141736" header="0.31496062992125984" footer="0.31496062992125984"/>
  <pageSetup paperSize="9" scale="47" fitToHeight="1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4"/>
  <dimension ref="A1:K26"/>
  <sheetViews>
    <sheetView view="pageBreakPreview" zoomScale="70" zoomScaleNormal="85" zoomScaleSheetLayoutView="70" workbookViewId="0">
      <pane ySplit="2" topLeftCell="A3" activePane="bottomLeft" state="frozen"/>
      <selection pane="bottomLeft" activeCell="B26" sqref="B26"/>
    </sheetView>
  </sheetViews>
  <sheetFormatPr defaultRowHeight="14.25"/>
  <cols>
    <col min="1" max="1" width="5.625" style="84" customWidth="1"/>
    <col min="2" max="2" width="85.5" style="84" customWidth="1"/>
    <col min="3" max="3" width="24.75" style="84" customWidth="1"/>
    <col min="4" max="4" width="26.75" style="84" hidden="1" customWidth="1"/>
    <col min="5" max="5" width="44.125" style="84" hidden="1" customWidth="1"/>
    <col min="6" max="6" width="17.875" style="84" hidden="1" customWidth="1"/>
    <col min="7" max="7" width="16.625" style="84" hidden="1" customWidth="1"/>
    <col min="8" max="8" width="11.375" style="84" hidden="1" customWidth="1"/>
    <col min="9" max="9" width="21.5" style="84" hidden="1" customWidth="1"/>
    <col min="10" max="10" width="26.5" style="84" customWidth="1"/>
    <col min="11" max="11" width="9" style="105" customWidth="1"/>
    <col min="12" max="16384" width="9" style="84"/>
  </cols>
  <sheetData>
    <row r="1" spans="1:11" s="68" customFormat="1" ht="21">
      <c r="A1" s="68" t="s">
        <v>2193</v>
      </c>
      <c r="K1" s="102"/>
    </row>
    <row r="2" spans="1:11" s="69" customFormat="1" ht="21">
      <c r="A2" s="81" t="s">
        <v>1248</v>
      </c>
      <c r="B2" s="81" t="s">
        <v>1266</v>
      </c>
      <c r="C2" s="81" t="s">
        <v>36</v>
      </c>
      <c r="D2" s="81" t="s">
        <v>1267</v>
      </c>
      <c r="E2" s="81" t="s">
        <v>1268</v>
      </c>
      <c r="F2" s="81" t="s">
        <v>1269</v>
      </c>
      <c r="G2" s="81" t="s">
        <v>1271</v>
      </c>
      <c r="H2" s="81" t="s">
        <v>1252</v>
      </c>
      <c r="I2" s="81" t="s">
        <v>1272</v>
      </c>
      <c r="J2" s="81" t="s">
        <v>1270</v>
      </c>
      <c r="K2" s="81" t="s">
        <v>1299</v>
      </c>
    </row>
    <row r="3" spans="1:11" ht="21">
      <c r="A3" s="18" t="s">
        <v>40</v>
      </c>
      <c r="B3" s="104"/>
      <c r="C3" s="104"/>
      <c r="D3" s="104"/>
      <c r="E3" s="104"/>
      <c r="F3" s="104"/>
      <c r="G3" s="104"/>
      <c r="H3" s="104"/>
      <c r="I3" s="104"/>
      <c r="J3" s="18" t="s">
        <v>40</v>
      </c>
    </row>
    <row r="4" spans="1:11" ht="21">
      <c r="A4" s="125">
        <v>1</v>
      </c>
      <c r="B4" s="80" t="s">
        <v>2162</v>
      </c>
      <c r="C4" s="80" t="s">
        <v>2163</v>
      </c>
      <c r="D4" s="104"/>
      <c r="E4" s="126"/>
      <c r="F4" s="104"/>
      <c r="G4" s="104"/>
      <c r="H4" s="104"/>
      <c r="I4" s="19"/>
      <c r="J4" s="87" t="s">
        <v>40</v>
      </c>
      <c r="K4" s="84"/>
    </row>
    <row r="5" spans="1:11" ht="21">
      <c r="A5" s="18" t="s">
        <v>42</v>
      </c>
      <c r="B5" s="104"/>
      <c r="C5" s="104"/>
      <c r="D5" s="104"/>
      <c r="E5" s="104"/>
      <c r="F5" s="104"/>
      <c r="G5" s="104"/>
      <c r="H5" s="104"/>
      <c r="I5" s="104"/>
      <c r="J5" s="18" t="s">
        <v>42</v>
      </c>
    </row>
    <row r="6" spans="1:11" ht="42">
      <c r="A6" s="125">
        <v>1</v>
      </c>
      <c r="B6" s="80" t="s">
        <v>2164</v>
      </c>
      <c r="C6" s="80" t="s">
        <v>2165</v>
      </c>
      <c r="D6" s="104"/>
      <c r="E6" s="126"/>
      <c r="F6" s="104"/>
      <c r="G6" s="104"/>
      <c r="H6" s="104"/>
      <c r="I6" s="19"/>
      <c r="J6" s="87" t="s">
        <v>42</v>
      </c>
      <c r="K6" s="84"/>
    </row>
    <row r="7" spans="1:11" ht="21">
      <c r="A7" s="18" t="s">
        <v>43</v>
      </c>
      <c r="B7" s="104"/>
      <c r="C7" s="104"/>
      <c r="D7" s="104"/>
      <c r="E7" s="104"/>
      <c r="F7" s="104"/>
      <c r="G7" s="104"/>
      <c r="H7" s="104"/>
      <c r="I7" s="104"/>
      <c r="J7" s="18" t="s">
        <v>43</v>
      </c>
    </row>
    <row r="8" spans="1:11" ht="42">
      <c r="A8" s="125">
        <v>1</v>
      </c>
      <c r="B8" s="80" t="s">
        <v>2166</v>
      </c>
      <c r="C8" s="80" t="s">
        <v>2167</v>
      </c>
      <c r="D8" s="104"/>
      <c r="E8" s="126"/>
      <c r="F8" s="104"/>
      <c r="G8" s="104"/>
      <c r="H8" s="104"/>
      <c r="I8" s="19"/>
      <c r="J8" s="87" t="s">
        <v>43</v>
      </c>
      <c r="K8" s="84"/>
    </row>
    <row r="9" spans="1:11" ht="21">
      <c r="A9" s="125">
        <v>2</v>
      </c>
      <c r="B9" s="80" t="s">
        <v>2168</v>
      </c>
      <c r="C9" s="80" t="s">
        <v>1761</v>
      </c>
      <c r="D9" s="104"/>
      <c r="E9" s="126"/>
      <c r="F9" s="104"/>
      <c r="G9" s="104"/>
      <c r="H9" s="104"/>
      <c r="I9" s="19"/>
      <c r="J9" s="87" t="s">
        <v>43</v>
      </c>
      <c r="K9" s="84"/>
    </row>
    <row r="10" spans="1:11" ht="42">
      <c r="A10" s="125">
        <v>3</v>
      </c>
      <c r="B10" s="80" t="s">
        <v>2169</v>
      </c>
      <c r="C10" s="80" t="s">
        <v>2170</v>
      </c>
      <c r="D10" s="104"/>
      <c r="E10" s="126"/>
      <c r="F10" s="104"/>
      <c r="G10" s="104"/>
      <c r="H10" s="104"/>
      <c r="I10" s="19"/>
      <c r="J10" s="87" t="s">
        <v>43</v>
      </c>
      <c r="K10" s="84"/>
    </row>
    <row r="11" spans="1:11" ht="21">
      <c r="A11" s="125">
        <v>4</v>
      </c>
      <c r="B11" s="80" t="s">
        <v>2171</v>
      </c>
      <c r="C11" s="80" t="s">
        <v>2172</v>
      </c>
      <c r="D11" s="104"/>
      <c r="E11" s="126"/>
      <c r="F11" s="104"/>
      <c r="G11" s="104"/>
      <c r="H11" s="104"/>
      <c r="I11" s="19"/>
      <c r="J11" s="87" t="s">
        <v>43</v>
      </c>
      <c r="K11" s="84"/>
    </row>
    <row r="12" spans="1:11" ht="21">
      <c r="A12" s="125">
        <v>5</v>
      </c>
      <c r="B12" s="80" t="s">
        <v>2173</v>
      </c>
      <c r="C12" s="80" t="s">
        <v>2174</v>
      </c>
      <c r="D12" s="104"/>
      <c r="E12" s="126"/>
      <c r="F12" s="104"/>
      <c r="G12" s="104"/>
      <c r="H12" s="104"/>
      <c r="I12" s="19"/>
      <c r="J12" s="87" t="s">
        <v>43</v>
      </c>
      <c r="K12" s="84"/>
    </row>
    <row r="13" spans="1:11" ht="21">
      <c r="A13" s="125">
        <v>6</v>
      </c>
      <c r="B13" s="80" t="s">
        <v>2175</v>
      </c>
      <c r="C13" s="80" t="s">
        <v>2176</v>
      </c>
      <c r="D13" s="104"/>
      <c r="E13" s="126"/>
      <c r="F13" s="104"/>
      <c r="G13" s="104"/>
      <c r="H13" s="104"/>
      <c r="I13" s="19"/>
      <c r="J13" s="87" t="s">
        <v>43</v>
      </c>
      <c r="K13" s="84"/>
    </row>
    <row r="14" spans="1:11" ht="21">
      <c r="A14" s="125">
        <v>7</v>
      </c>
      <c r="B14" s="80" t="s">
        <v>2177</v>
      </c>
      <c r="C14" s="80" t="s">
        <v>2178</v>
      </c>
      <c r="D14" s="104"/>
      <c r="E14" s="126"/>
      <c r="F14" s="104"/>
      <c r="G14" s="104"/>
      <c r="H14" s="104"/>
      <c r="I14" s="19"/>
      <c r="J14" s="87" t="s">
        <v>43</v>
      </c>
      <c r="K14" s="84"/>
    </row>
    <row r="15" spans="1:11" ht="21">
      <c r="A15" s="18" t="s">
        <v>44</v>
      </c>
      <c r="B15" s="104"/>
      <c r="C15" s="104"/>
      <c r="D15" s="104"/>
      <c r="E15" s="104"/>
      <c r="F15" s="104"/>
      <c r="G15" s="104"/>
      <c r="H15" s="104"/>
      <c r="I15" s="104"/>
      <c r="J15" s="18" t="s">
        <v>44</v>
      </c>
    </row>
    <row r="16" spans="1:11" ht="21">
      <c r="A16" s="125">
        <v>1</v>
      </c>
      <c r="B16" s="80" t="s">
        <v>2179</v>
      </c>
      <c r="C16" s="80" t="s">
        <v>2180</v>
      </c>
      <c r="D16" s="104"/>
      <c r="E16" s="126"/>
      <c r="F16" s="104"/>
      <c r="G16" s="104"/>
      <c r="H16" s="104"/>
      <c r="I16" s="19"/>
      <c r="J16" s="87" t="s">
        <v>44</v>
      </c>
      <c r="K16" s="84"/>
    </row>
    <row r="17" spans="1:11" ht="42">
      <c r="A17" s="125">
        <v>2</v>
      </c>
      <c r="B17" s="80" t="s">
        <v>2181</v>
      </c>
      <c r="C17" s="80" t="s">
        <v>1752</v>
      </c>
      <c r="D17" s="104"/>
      <c r="E17" s="126"/>
      <c r="F17" s="104"/>
      <c r="G17" s="104"/>
      <c r="H17" s="104"/>
      <c r="I17" s="19"/>
      <c r="J17" s="87" t="s">
        <v>44</v>
      </c>
      <c r="K17" s="84"/>
    </row>
    <row r="18" spans="1:11" ht="21">
      <c r="A18" s="99" t="s">
        <v>45</v>
      </c>
      <c r="B18" s="104"/>
      <c r="C18" s="104"/>
      <c r="D18" s="104"/>
      <c r="E18" s="104"/>
      <c r="F18" s="104"/>
      <c r="G18" s="104"/>
      <c r="H18" s="104"/>
      <c r="I18" s="104"/>
      <c r="J18" s="99" t="s">
        <v>45</v>
      </c>
    </row>
    <row r="19" spans="1:11" ht="21">
      <c r="A19" s="125">
        <v>1</v>
      </c>
      <c r="B19" s="80" t="s">
        <v>2182</v>
      </c>
      <c r="C19" s="80" t="s">
        <v>2183</v>
      </c>
      <c r="D19" s="104"/>
      <c r="E19" s="126"/>
      <c r="F19" s="104"/>
      <c r="G19" s="104"/>
      <c r="H19" s="104"/>
      <c r="I19" s="19"/>
      <c r="J19" s="126" t="s">
        <v>45</v>
      </c>
      <c r="K19" s="84"/>
    </row>
    <row r="20" spans="1:11" ht="21">
      <c r="A20" s="125">
        <v>2</v>
      </c>
      <c r="B20" s="80" t="s">
        <v>2184</v>
      </c>
      <c r="C20" s="80" t="s">
        <v>2185</v>
      </c>
      <c r="D20" s="104"/>
      <c r="E20" s="126"/>
      <c r="F20" s="104"/>
      <c r="G20" s="104"/>
      <c r="H20" s="104"/>
      <c r="I20" s="19"/>
      <c r="J20" s="126" t="s">
        <v>45</v>
      </c>
      <c r="K20" s="84"/>
    </row>
    <row r="21" spans="1:11" ht="21">
      <c r="A21" s="125">
        <v>3</v>
      </c>
      <c r="B21" s="80" t="s">
        <v>2186</v>
      </c>
      <c r="C21" s="80" t="s">
        <v>1515</v>
      </c>
      <c r="D21" s="104"/>
      <c r="E21" s="126"/>
      <c r="F21" s="104"/>
      <c r="G21" s="104"/>
      <c r="H21" s="104"/>
      <c r="I21" s="19"/>
      <c r="J21" s="126" t="s">
        <v>45</v>
      </c>
      <c r="K21" s="84"/>
    </row>
    <row r="22" spans="1:11" ht="21">
      <c r="A22" s="125">
        <v>4</v>
      </c>
      <c r="B22" s="80" t="s">
        <v>2187</v>
      </c>
      <c r="C22" s="80" t="s">
        <v>1581</v>
      </c>
      <c r="D22" s="104"/>
      <c r="E22" s="126"/>
      <c r="F22" s="104"/>
      <c r="G22" s="104"/>
      <c r="H22" s="104"/>
      <c r="I22" s="19"/>
      <c r="J22" s="126" t="s">
        <v>45</v>
      </c>
      <c r="K22" s="84"/>
    </row>
    <row r="23" spans="1:11" ht="21">
      <c r="A23" s="125">
        <v>5</v>
      </c>
      <c r="B23" s="80" t="s">
        <v>2188</v>
      </c>
      <c r="C23" s="80" t="s">
        <v>1588</v>
      </c>
      <c r="D23" s="104"/>
      <c r="E23" s="126"/>
      <c r="F23" s="104"/>
      <c r="G23" s="104"/>
      <c r="H23" s="104"/>
      <c r="I23" s="19"/>
      <c r="J23" s="126" t="s">
        <v>45</v>
      </c>
      <c r="K23" s="84"/>
    </row>
    <row r="24" spans="1:11" ht="21">
      <c r="A24" s="125">
        <v>6</v>
      </c>
      <c r="B24" s="80" t="s">
        <v>2189</v>
      </c>
      <c r="C24" s="80" t="s">
        <v>1289</v>
      </c>
      <c r="D24" s="104"/>
      <c r="E24" s="104"/>
      <c r="F24" s="104"/>
      <c r="G24" s="104"/>
      <c r="H24" s="104"/>
      <c r="I24" s="104"/>
      <c r="J24" s="126" t="s">
        <v>45</v>
      </c>
      <c r="K24" s="84"/>
    </row>
    <row r="25" spans="1:11" ht="21">
      <c r="A25" s="125">
        <v>7</v>
      </c>
      <c r="B25" s="80" t="s">
        <v>2190</v>
      </c>
      <c r="C25" s="80" t="s">
        <v>2191</v>
      </c>
      <c r="D25" s="104"/>
      <c r="E25" s="104"/>
      <c r="F25" s="104"/>
      <c r="G25" s="104"/>
      <c r="H25" s="104"/>
      <c r="I25" s="104"/>
      <c r="J25" s="126" t="s">
        <v>45</v>
      </c>
      <c r="K25" s="84"/>
    </row>
    <row r="26" spans="1:11" ht="21">
      <c r="A26" s="125">
        <v>8</v>
      </c>
      <c r="B26" s="80" t="s">
        <v>2192</v>
      </c>
      <c r="C26" s="80" t="s">
        <v>1373</v>
      </c>
      <c r="D26" s="104"/>
      <c r="E26" s="104"/>
      <c r="F26" s="104"/>
      <c r="G26" s="104"/>
      <c r="H26" s="104"/>
      <c r="I26" s="104"/>
      <c r="J26" s="126" t="s">
        <v>45</v>
      </c>
      <c r="K26" s="84"/>
    </row>
  </sheetData>
  <autoFilter ref="A2:K2" xr:uid="{00000000-0009-0000-0000-000008000000}">
    <sortState ref="A3:K30">
      <sortCondition ref="J2"/>
    </sortState>
  </autoFilter>
  <pageMargins left="0.31496062992125984" right="0.31496062992125984" top="0.35433070866141736" bottom="0.35433070866141736" header="0.31496062992125984" footer="0.31496062992125984"/>
  <pageSetup paperSize="9" scale="78" fitToHeight="1000" orientation="portrait" r:id="rId1"/>
  <colBreaks count="1" manualBreakCount="1">
    <brk id="3" max="2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13</vt:i4>
      </vt:variant>
      <vt:variant>
        <vt:lpstr>ช่วงที่มีชื่อ</vt:lpstr>
      </vt:variant>
      <vt:variant>
        <vt:i4>15</vt:i4>
      </vt:variant>
    </vt:vector>
  </HeadingPairs>
  <TitlesOfParts>
    <vt:vector size="28" baseType="lpstr">
      <vt:lpstr>สรุปจำนวน</vt:lpstr>
      <vt:lpstr>กรณี เพิ่มสาธารณสุข</vt:lpstr>
      <vt:lpstr>คำนวนทุนวิจัย</vt:lpstr>
      <vt:lpstr>คำนวนตีพิมพ์</vt:lpstr>
      <vt:lpstr>ตารางประเภทงานวิจัย</vt:lpstr>
      <vt:lpstr>ตารางนักวิจัย</vt:lpstr>
      <vt:lpstr>ตัวชี้วัดที่ 18</vt:lpstr>
      <vt:lpstr>ตัวชี้วัดที่ 15 งานตีพิมพ์</vt:lpstr>
      <vt:lpstr>ตัวชี้วัดที่ 19 นำไปใช้ประโยชน์</vt:lpstr>
      <vt:lpstr>ตัวชี้วัดที่ 20</vt:lpstr>
      <vt:lpstr>ตัวชี้วัดที่ 21 ประเภทนักวิจัย</vt:lpstr>
      <vt:lpstr>ตัวเลือก</vt:lpstr>
      <vt:lpstr>check</vt:lpstr>
      <vt:lpstr>คำนวนทุนวิจัย!Print_Area</vt:lpstr>
      <vt:lpstr>'ตัวชี้วัดที่ 15 งานตีพิมพ์'!Print_Area</vt:lpstr>
      <vt:lpstr>'ตัวชี้วัดที่ 18'!Print_Area</vt:lpstr>
      <vt:lpstr>'ตัวชี้วัดที่ 19 นำไปใช้ประโยชน์'!Print_Area</vt:lpstr>
      <vt:lpstr>'ตัวชี้วัดที่ 20'!Print_Area</vt:lpstr>
      <vt:lpstr>'ตัวชี้วัดที่ 21 ประเภทนักวิจัย'!Print_Area</vt:lpstr>
      <vt:lpstr>สรุปจำนวน!Print_Area</vt:lpstr>
      <vt:lpstr>คำนวนตีพิมพ์!Print_Titles</vt:lpstr>
      <vt:lpstr>คำนวนทุนวิจัย!Print_Titles</vt:lpstr>
      <vt:lpstr>'ตัวชี้วัดที่ 15 งานตีพิมพ์'!Print_Titles</vt:lpstr>
      <vt:lpstr>'ตัวชี้วัดที่ 18'!Print_Titles</vt:lpstr>
      <vt:lpstr>'ตัวชี้วัดที่ 19 นำไปใช้ประโยชน์'!Print_Titles</vt:lpstr>
      <vt:lpstr>'ตัวชี้วัดที่ 20'!Print_Titles</vt:lpstr>
      <vt:lpstr>'ตัวชี้วัดที่ 21 ประเภทนักวิจัย'!Print_Titles</vt:lpstr>
      <vt:lpstr>สรุปจำนวน!Print_Titles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Corporate Edition</dc:creator>
  <cp:lastModifiedBy>User</cp:lastModifiedBy>
  <cp:lastPrinted>2019-06-20T07:00:30Z</cp:lastPrinted>
  <dcterms:created xsi:type="dcterms:W3CDTF">2017-10-10T06:53:51Z</dcterms:created>
  <dcterms:modified xsi:type="dcterms:W3CDTF">2019-06-24T13:13:14Z</dcterms:modified>
</cp:coreProperties>
</file>