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kikobe\งานประจำ\2562\เว็บ ITA\"/>
    </mc:Choice>
  </mc:AlternateContent>
  <workbookProtection workbookPassword="CC3D" lockWindows="1"/>
  <bookViews>
    <workbookView xWindow="0" yWindow="0" windowWidth="24000" windowHeight="9765"/>
  </bookViews>
  <sheets>
    <sheet name="สรุปจำนวน" sheetId="1" r:id="rId1"/>
    <sheet name="ตัวชี้วัดที่ 15 งานตีพิมพ์" sheetId="4" r:id="rId2"/>
    <sheet name="ตัวชี้วัดที่ 18 และ 20  " sheetId="2" r:id="rId3"/>
    <sheet name="ตัวชี้วัดที่ 19 นำไปใช้ประโยชน์" sheetId="7" r:id="rId4"/>
    <sheet name="ตัวชี้วัดที่ 21 ประเภทนักวิจัย" sheetId="3" r:id="rId5"/>
    <sheet name="ตัวเลือก" sheetId="8" r:id="rId6"/>
  </sheets>
  <definedNames>
    <definedName name="_xlnm._FilterDatabase" localSheetId="1" hidden="1">'ตัวชี้วัดที่ 15 งานตีพิมพ์'!$A$2:$J$2</definedName>
    <definedName name="_xlnm._FilterDatabase" localSheetId="2" hidden="1">'ตัวชี้วัดที่ 18 และ 20  '!$A$2:$I$2</definedName>
    <definedName name="_xlnm._FilterDatabase" localSheetId="3" hidden="1">'ตัวชี้วัดที่ 19 นำไปใช้ประโยชน์'!$A$2:$J$2</definedName>
    <definedName name="_xlnm._FilterDatabase" localSheetId="4" hidden="1">'ตัวชี้วัดที่ 21 ประเภทนักวิจัย'!$A$2:$Q$2</definedName>
    <definedName name="_xlnm.Print_Area" localSheetId="4">'ตัวชี้วัดที่ 21 ประเภทนักวิจัย'!$A$1:$O$531</definedName>
    <definedName name="_xlnm.Print_Area" localSheetId="0">สรุปจำนวน!$A$1:$W$94</definedName>
    <definedName name="_xlnm.Print_Titles" localSheetId="4">'ตัวชี้วัดที่ 21 ประเภทนักวิจัย'!$1:$2</definedName>
    <definedName name="_xlnm.Print_Titles" localSheetId="0">สรุปจำนวน!$1:$1</definedName>
  </definedNames>
  <calcPr calcId="152511"/>
</workbook>
</file>

<file path=xl/calcChain.xml><?xml version="1.0" encoding="utf-8"?>
<calcChain xmlns="http://schemas.openxmlformats.org/spreadsheetml/2006/main">
  <c r="F52" i="4" l="1"/>
  <c r="F51" i="4"/>
  <c r="F50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10" i="4"/>
  <c r="F46" i="4" l="1"/>
  <c r="F45" i="4"/>
  <c r="F44" i="4"/>
  <c r="F43" i="4"/>
  <c r="F42" i="4"/>
  <c r="F41" i="4"/>
  <c r="F40" i="4"/>
  <c r="F39" i="4"/>
  <c r="F38" i="4"/>
  <c r="F37" i="4"/>
  <c r="F47" i="4"/>
  <c r="F48" i="4"/>
  <c r="F49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36" i="4"/>
  <c r="F41" i="1" l="1"/>
  <c r="J41" i="1" s="1"/>
  <c r="F42" i="1"/>
  <c r="J42" i="1" s="1"/>
  <c r="F43" i="1"/>
  <c r="J43" i="1" s="1"/>
  <c r="F44" i="1"/>
  <c r="J44" i="1" s="1"/>
  <c r="F45" i="1"/>
  <c r="J45" i="1" s="1"/>
  <c r="F46" i="1"/>
  <c r="J46" i="1" s="1"/>
  <c r="F40" i="1"/>
  <c r="J40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F28" i="1"/>
  <c r="J28" i="1" s="1"/>
  <c r="F11" i="1"/>
  <c r="G11" i="1"/>
  <c r="H11" i="1"/>
  <c r="I11" i="1"/>
  <c r="J11" i="1"/>
  <c r="K11" i="1"/>
  <c r="L11" i="1"/>
  <c r="M11" i="1"/>
  <c r="N11" i="1"/>
  <c r="O11" i="1"/>
  <c r="F12" i="1"/>
  <c r="G12" i="1"/>
  <c r="H12" i="1"/>
  <c r="I12" i="1"/>
  <c r="J12" i="1"/>
  <c r="K12" i="1"/>
  <c r="L12" i="1"/>
  <c r="M12" i="1"/>
  <c r="N12" i="1"/>
  <c r="O12" i="1"/>
  <c r="F13" i="1"/>
  <c r="G13" i="1"/>
  <c r="H13" i="1"/>
  <c r="I13" i="1"/>
  <c r="J13" i="1"/>
  <c r="K13" i="1"/>
  <c r="L13" i="1"/>
  <c r="M13" i="1"/>
  <c r="N13" i="1"/>
  <c r="O13" i="1"/>
  <c r="F14" i="1"/>
  <c r="G14" i="1"/>
  <c r="H14" i="1"/>
  <c r="I14" i="1"/>
  <c r="J14" i="1"/>
  <c r="K14" i="1"/>
  <c r="L14" i="1"/>
  <c r="M14" i="1"/>
  <c r="N14" i="1"/>
  <c r="O14" i="1"/>
  <c r="F15" i="1"/>
  <c r="G15" i="1"/>
  <c r="H15" i="1"/>
  <c r="I15" i="1"/>
  <c r="J15" i="1"/>
  <c r="K15" i="1"/>
  <c r="L15" i="1"/>
  <c r="M15" i="1"/>
  <c r="N15" i="1"/>
  <c r="O15" i="1"/>
  <c r="F16" i="1"/>
  <c r="G16" i="1"/>
  <c r="H16" i="1"/>
  <c r="I16" i="1"/>
  <c r="J16" i="1"/>
  <c r="K16" i="1"/>
  <c r="L16" i="1"/>
  <c r="M16" i="1"/>
  <c r="N16" i="1"/>
  <c r="O16" i="1"/>
  <c r="F17" i="1"/>
  <c r="G17" i="1"/>
  <c r="H17" i="1"/>
  <c r="I17" i="1"/>
  <c r="J17" i="1"/>
  <c r="K17" i="1"/>
  <c r="L17" i="1"/>
  <c r="M17" i="1"/>
  <c r="N17" i="1"/>
  <c r="O17" i="1"/>
  <c r="E17" i="1"/>
  <c r="E16" i="1"/>
  <c r="E15" i="1"/>
  <c r="E14" i="1"/>
  <c r="E13" i="1"/>
  <c r="E12" i="1"/>
  <c r="E11" i="1"/>
  <c r="F27" i="4" l="1"/>
  <c r="F14" i="4"/>
  <c r="F15" i="4"/>
  <c r="F10" i="4"/>
  <c r="F18" i="4"/>
  <c r="F28" i="4"/>
  <c r="F29" i="4"/>
  <c r="F19" i="4"/>
  <c r="F30" i="4"/>
  <c r="F20" i="4"/>
  <c r="F21" i="4"/>
  <c r="F31" i="4"/>
  <c r="F32" i="4"/>
  <c r="F33" i="4"/>
  <c r="F17" i="4"/>
  <c r="F22" i="4"/>
  <c r="F34" i="4"/>
  <c r="F23" i="4"/>
  <c r="F35" i="4"/>
  <c r="F11" i="4"/>
  <c r="L58" i="1" l="1"/>
  <c r="J58" i="1"/>
  <c r="H58" i="1"/>
  <c r="F58" i="1"/>
  <c r="F57" i="1"/>
  <c r="D58" i="1"/>
  <c r="D57" i="1"/>
  <c r="P11" i="1" l="1"/>
  <c r="L59" i="1"/>
  <c r="L60" i="1"/>
  <c r="L61" i="1"/>
  <c r="L62" i="1"/>
  <c r="L63" i="1"/>
  <c r="J59" i="1"/>
  <c r="J60" i="1"/>
  <c r="J61" i="1"/>
  <c r="J62" i="1"/>
  <c r="J63" i="1"/>
  <c r="H59" i="1"/>
  <c r="H60" i="1"/>
  <c r="H61" i="1"/>
  <c r="H62" i="1"/>
  <c r="H63" i="1"/>
  <c r="F59" i="1"/>
  <c r="F60" i="1"/>
  <c r="F61" i="1"/>
  <c r="F62" i="1"/>
  <c r="F63" i="1"/>
  <c r="L57" i="1"/>
  <c r="J57" i="1"/>
  <c r="H57" i="1"/>
  <c r="D59" i="1"/>
  <c r="D60" i="1"/>
  <c r="D61" i="1"/>
  <c r="D62" i="1"/>
  <c r="D63" i="1"/>
  <c r="F24" i="4" l="1"/>
  <c r="F16" i="4"/>
  <c r="F12" i="4"/>
  <c r="F25" i="4"/>
  <c r="F26" i="4"/>
  <c r="F13" i="4"/>
  <c r="F9" i="4"/>
  <c r="F7" i="4" l="1"/>
  <c r="F8" i="4"/>
  <c r="F6" i="4"/>
  <c r="F5" i="4"/>
  <c r="F4" i="4"/>
  <c r="F3" i="4"/>
  <c r="Q12" i="1" l="1"/>
  <c r="Q13" i="1"/>
  <c r="Q14" i="1"/>
  <c r="Q15" i="1"/>
  <c r="Q16" i="1"/>
  <c r="Q17" i="1"/>
  <c r="Q11" i="1"/>
  <c r="M65" i="1" l="1"/>
  <c r="K65" i="1"/>
  <c r="I65" i="1"/>
  <c r="G65" i="1"/>
  <c r="E65" i="1"/>
  <c r="N61" i="1"/>
  <c r="N52" i="1"/>
  <c r="C58" i="1"/>
  <c r="B58" i="1" s="1"/>
  <c r="C59" i="1"/>
  <c r="B59" i="1" s="1"/>
  <c r="C60" i="1"/>
  <c r="B60" i="1" s="1"/>
  <c r="K60" i="1" s="1"/>
  <c r="C61" i="1"/>
  <c r="B61" i="1" s="1"/>
  <c r="C62" i="1"/>
  <c r="B62" i="1" s="1"/>
  <c r="C63" i="1"/>
  <c r="B63" i="1" s="1"/>
  <c r="C57" i="1"/>
  <c r="B57" i="1" s="1"/>
  <c r="B64" i="1" l="1"/>
  <c r="J53" i="1" s="1"/>
  <c r="E63" i="1"/>
  <c r="E62" i="1"/>
  <c r="E60" i="1"/>
  <c r="E59" i="1"/>
  <c r="G59" i="1"/>
  <c r="I58" i="1"/>
  <c r="E58" i="1"/>
  <c r="G58" i="1"/>
  <c r="E57" i="1"/>
  <c r="I57" i="1"/>
  <c r="I60" i="1"/>
  <c r="G57" i="1"/>
  <c r="G60" i="1"/>
  <c r="M60" i="1"/>
  <c r="I59" i="1"/>
  <c r="E61" i="1"/>
  <c r="N58" i="1"/>
  <c r="N59" i="1"/>
  <c r="N60" i="1"/>
  <c r="N63" i="1"/>
  <c r="N62" i="1"/>
  <c r="N57" i="1"/>
  <c r="M57" i="1"/>
  <c r="K57" i="1"/>
  <c r="O57" i="1" l="1"/>
  <c r="H41" i="1"/>
  <c r="H42" i="1"/>
  <c r="H43" i="1"/>
  <c r="H44" i="1"/>
  <c r="H45" i="1"/>
  <c r="H46" i="1"/>
  <c r="H40" i="1"/>
  <c r="D47" i="1"/>
  <c r="F47" i="1" l="1"/>
  <c r="J35" i="1"/>
  <c r="J47" i="1"/>
  <c r="H47" i="1"/>
  <c r="B83" i="1"/>
  <c r="F77" i="1"/>
  <c r="G77" i="1" s="1"/>
  <c r="H77" i="1"/>
  <c r="I77" i="1" s="1"/>
  <c r="J77" i="1"/>
  <c r="K77" i="1" s="1"/>
  <c r="F78" i="1"/>
  <c r="G78" i="1" s="1"/>
  <c r="H78" i="1"/>
  <c r="I78" i="1" s="1"/>
  <c r="J78" i="1"/>
  <c r="K78" i="1" s="1"/>
  <c r="F79" i="1"/>
  <c r="G79" i="1" s="1"/>
  <c r="H79" i="1"/>
  <c r="I79" i="1" s="1"/>
  <c r="J79" i="1"/>
  <c r="K79" i="1" s="1"/>
  <c r="F80" i="1"/>
  <c r="G80" i="1" s="1"/>
  <c r="H80" i="1"/>
  <c r="I80" i="1" s="1"/>
  <c r="J80" i="1"/>
  <c r="K80" i="1" s="1"/>
  <c r="F81" i="1"/>
  <c r="G81" i="1" s="1"/>
  <c r="H81" i="1"/>
  <c r="I81" i="1" s="1"/>
  <c r="J81" i="1"/>
  <c r="K81" i="1" s="1"/>
  <c r="F82" i="1"/>
  <c r="G82" i="1" s="1"/>
  <c r="H82" i="1"/>
  <c r="I82" i="1" s="1"/>
  <c r="J82" i="1"/>
  <c r="K82" i="1" s="1"/>
  <c r="J76" i="1"/>
  <c r="H76" i="1"/>
  <c r="F76" i="1"/>
  <c r="G76" i="1" s="1"/>
  <c r="D76" i="1"/>
  <c r="E76" i="1" s="1"/>
  <c r="D77" i="1"/>
  <c r="E77" i="1" s="1"/>
  <c r="M77" i="1" s="1"/>
  <c r="D78" i="1"/>
  <c r="D79" i="1"/>
  <c r="D80" i="1"/>
  <c r="E80" i="1" s="1"/>
  <c r="D81" i="1"/>
  <c r="E81" i="1" s="1"/>
  <c r="M81" i="1" s="1"/>
  <c r="D82" i="1"/>
  <c r="E82" i="1" s="1"/>
  <c r="N508" i="3"/>
  <c r="F508" i="3"/>
  <c r="N519" i="3"/>
  <c r="F519" i="3"/>
  <c r="N428" i="3"/>
  <c r="F428" i="3"/>
  <c r="N426" i="3"/>
  <c r="F426" i="3"/>
  <c r="N515" i="3"/>
  <c r="F515" i="3"/>
  <c r="N424" i="3"/>
  <c r="F424" i="3"/>
  <c r="N506" i="3"/>
  <c r="F506" i="3"/>
  <c r="N531" i="3"/>
  <c r="F531" i="3"/>
  <c r="N423" i="3"/>
  <c r="F423" i="3"/>
  <c r="N421" i="3"/>
  <c r="F421" i="3"/>
  <c r="N512" i="3"/>
  <c r="F512" i="3"/>
  <c r="N36" i="3"/>
  <c r="F36" i="3"/>
  <c r="N418" i="3"/>
  <c r="F418" i="3"/>
  <c r="N530" i="3"/>
  <c r="F530" i="3"/>
  <c r="N417" i="3"/>
  <c r="F417" i="3"/>
  <c r="N409" i="3"/>
  <c r="F409" i="3"/>
  <c r="N529" i="3"/>
  <c r="F529" i="3"/>
  <c r="N29" i="3"/>
  <c r="F29" i="3"/>
  <c r="N12" i="3"/>
  <c r="F12" i="3"/>
  <c r="N405" i="3"/>
  <c r="F405" i="3"/>
  <c r="N404" i="3"/>
  <c r="F404" i="3"/>
  <c r="N26" i="3"/>
  <c r="F26" i="3"/>
  <c r="N25" i="3"/>
  <c r="F25" i="3"/>
  <c r="N352" i="3"/>
  <c r="F352" i="3"/>
  <c r="N346" i="3"/>
  <c r="F346" i="3"/>
  <c r="N392" i="3"/>
  <c r="F392" i="3"/>
  <c r="N350" i="3"/>
  <c r="F350" i="3"/>
  <c r="N389" i="3"/>
  <c r="F389" i="3"/>
  <c r="N345" i="3"/>
  <c r="F345" i="3"/>
  <c r="N371" i="3"/>
  <c r="F371" i="3"/>
  <c r="N366" i="3"/>
  <c r="F366" i="3"/>
  <c r="N365" i="3"/>
  <c r="F365" i="3"/>
  <c r="N379" i="3"/>
  <c r="F379" i="3"/>
  <c r="N348" i="3"/>
  <c r="F348" i="3"/>
  <c r="N299" i="3"/>
  <c r="F299" i="3"/>
  <c r="N297" i="3"/>
  <c r="F297" i="3"/>
  <c r="N292" i="3"/>
  <c r="F292" i="3"/>
  <c r="N469" i="3"/>
  <c r="F469" i="3"/>
  <c r="N291" i="3"/>
  <c r="F291" i="3"/>
  <c r="N477" i="3"/>
  <c r="F477" i="3"/>
  <c r="N259" i="3"/>
  <c r="F259" i="3"/>
  <c r="N481" i="3"/>
  <c r="F481" i="3"/>
  <c r="N289" i="3"/>
  <c r="F289" i="3"/>
  <c r="N197" i="3"/>
  <c r="F197" i="3"/>
  <c r="N286" i="3"/>
  <c r="F286" i="3"/>
  <c r="N284" i="3"/>
  <c r="F284" i="3"/>
  <c r="N282" i="3"/>
  <c r="F282" i="3"/>
  <c r="N302" i="3"/>
  <c r="F302" i="3"/>
  <c r="N495" i="3"/>
  <c r="F495" i="3"/>
  <c r="N500" i="3"/>
  <c r="F500" i="3"/>
  <c r="N212" i="3"/>
  <c r="F212" i="3"/>
  <c r="N496" i="3"/>
  <c r="F496" i="3"/>
  <c r="N279" i="3"/>
  <c r="F279" i="3"/>
  <c r="N498" i="3"/>
  <c r="F498" i="3"/>
  <c r="N211" i="3"/>
  <c r="F211" i="3"/>
  <c r="N482" i="3"/>
  <c r="F482" i="3"/>
  <c r="N318" i="3"/>
  <c r="F318" i="3"/>
  <c r="N276" i="3"/>
  <c r="F276" i="3"/>
  <c r="N275" i="3"/>
  <c r="F275" i="3"/>
  <c r="N490" i="3"/>
  <c r="F490" i="3"/>
  <c r="N489" i="3"/>
  <c r="F489" i="3"/>
  <c r="N237" i="3"/>
  <c r="F237" i="3"/>
  <c r="N195" i="3"/>
  <c r="F195" i="3"/>
  <c r="N228" i="3"/>
  <c r="F228" i="3"/>
  <c r="N181" i="3"/>
  <c r="F181" i="3"/>
  <c r="N494" i="3"/>
  <c r="F494" i="3"/>
  <c r="N488" i="3"/>
  <c r="F488" i="3"/>
  <c r="N502" i="3"/>
  <c r="F502" i="3"/>
  <c r="N231" i="3"/>
  <c r="F231" i="3"/>
  <c r="N218" i="3"/>
  <c r="F218" i="3"/>
  <c r="N217" i="3"/>
  <c r="F217" i="3"/>
  <c r="N493" i="3"/>
  <c r="F493" i="3"/>
  <c r="N213" i="3"/>
  <c r="F213" i="3"/>
  <c r="N144" i="3"/>
  <c r="F144" i="3"/>
  <c r="N207" i="3"/>
  <c r="F207" i="3"/>
  <c r="N160" i="3"/>
  <c r="F160" i="3"/>
  <c r="N194" i="3"/>
  <c r="F194" i="3"/>
  <c r="N142" i="3"/>
  <c r="F142" i="3"/>
  <c r="N166" i="3"/>
  <c r="F166" i="3"/>
  <c r="N141" i="3"/>
  <c r="F141" i="3"/>
  <c r="N111" i="3"/>
  <c r="F111" i="3"/>
  <c r="N108" i="3"/>
  <c r="F108" i="3"/>
  <c r="N476" i="3"/>
  <c r="F476" i="3"/>
  <c r="N206" i="3"/>
  <c r="F206" i="3"/>
  <c r="N106" i="3"/>
  <c r="F106" i="3"/>
  <c r="N105" i="3"/>
  <c r="F105" i="3"/>
  <c r="N487" i="3"/>
  <c r="F487" i="3"/>
  <c r="N204" i="3"/>
  <c r="F204" i="3"/>
  <c r="N203" i="3"/>
  <c r="F203" i="3"/>
  <c r="N49" i="3"/>
  <c r="F49" i="3"/>
  <c r="N46" i="3"/>
  <c r="F46" i="3"/>
  <c r="N172" i="3"/>
  <c r="F172" i="3"/>
  <c r="N170" i="3"/>
  <c r="F170" i="3"/>
  <c r="N472" i="3"/>
  <c r="F472" i="3"/>
  <c r="N45" i="3"/>
  <c r="F45" i="3"/>
  <c r="N43" i="3"/>
  <c r="F43" i="3"/>
  <c r="N42" i="3"/>
  <c r="F42" i="3"/>
  <c r="N188" i="3"/>
  <c r="F188" i="3"/>
  <c r="N41" i="3"/>
  <c r="F41" i="3"/>
  <c r="N187" i="3"/>
  <c r="F187" i="3"/>
  <c r="N471" i="3"/>
  <c r="F471" i="3"/>
  <c r="N518" i="3"/>
  <c r="F518" i="3"/>
  <c r="N200" i="3"/>
  <c r="F200" i="3"/>
  <c r="N480" i="3"/>
  <c r="F480" i="3"/>
  <c r="N178" i="3"/>
  <c r="F178" i="3"/>
  <c r="N134" i="3"/>
  <c r="F134" i="3"/>
  <c r="N425" i="3"/>
  <c r="F425" i="3"/>
  <c r="N486" i="3"/>
  <c r="F486" i="3"/>
  <c r="N121" i="3"/>
  <c r="F121" i="3"/>
  <c r="N120" i="3"/>
  <c r="F120" i="3"/>
  <c r="N422" i="3"/>
  <c r="F422" i="3"/>
  <c r="N416" i="3"/>
  <c r="F416" i="3"/>
  <c r="N126" i="3"/>
  <c r="F126" i="3"/>
  <c r="N414" i="3"/>
  <c r="F414" i="3"/>
  <c r="N406" i="3"/>
  <c r="F406" i="3"/>
  <c r="N470" i="3"/>
  <c r="F470" i="3"/>
  <c r="N403" i="3"/>
  <c r="F403" i="3"/>
  <c r="N131" i="3"/>
  <c r="F131" i="3"/>
  <c r="N398" i="3"/>
  <c r="F398" i="3"/>
  <c r="N89" i="3"/>
  <c r="F89" i="3"/>
  <c r="N397" i="3"/>
  <c r="F397" i="3"/>
  <c r="N91" i="3"/>
  <c r="F91" i="3"/>
  <c r="N298" i="3"/>
  <c r="F298" i="3"/>
  <c r="N40" i="3"/>
  <c r="F40" i="3"/>
  <c r="N295" i="3"/>
  <c r="F295" i="3"/>
  <c r="N22" i="3"/>
  <c r="F22" i="3"/>
  <c r="N281" i="3"/>
  <c r="F281" i="3"/>
  <c r="N499" i="3"/>
  <c r="F499" i="3"/>
  <c r="N11" i="3"/>
  <c r="F11" i="3"/>
  <c r="N21" i="3"/>
  <c r="F21" i="3"/>
  <c r="N227" i="3"/>
  <c r="F227" i="3"/>
  <c r="N5" i="3"/>
  <c r="F5" i="3"/>
  <c r="N224" i="3"/>
  <c r="F224" i="3"/>
  <c r="N492" i="3"/>
  <c r="F492" i="3"/>
  <c r="N223" i="3"/>
  <c r="F223" i="3"/>
  <c r="N485" i="3"/>
  <c r="F485" i="3"/>
  <c r="N35" i="3"/>
  <c r="F35" i="3"/>
  <c r="N491" i="3"/>
  <c r="F491" i="3"/>
  <c r="N14" i="3"/>
  <c r="F14" i="3"/>
  <c r="N501" i="3"/>
  <c r="F501" i="3"/>
  <c r="N10" i="3"/>
  <c r="F10" i="3"/>
  <c r="N222" i="3"/>
  <c r="F222" i="3"/>
  <c r="N20" i="3"/>
  <c r="F20" i="3"/>
  <c r="N34" i="3"/>
  <c r="F34" i="3"/>
  <c r="N19" i="3"/>
  <c r="F19" i="3"/>
  <c r="N221" i="3"/>
  <c r="F221" i="3"/>
  <c r="N13" i="3"/>
  <c r="F13" i="3"/>
  <c r="N484" i="3"/>
  <c r="F484" i="3"/>
  <c r="N214" i="3"/>
  <c r="F214" i="3"/>
  <c r="N143" i="3"/>
  <c r="F143" i="3"/>
  <c r="N140" i="3"/>
  <c r="F140" i="3"/>
  <c r="N109" i="3"/>
  <c r="F109" i="3"/>
  <c r="N474" i="3"/>
  <c r="F474" i="3"/>
  <c r="N50" i="3"/>
  <c r="F50" i="3"/>
  <c r="N420" i="3"/>
  <c r="F420" i="3"/>
  <c r="N30" i="3"/>
  <c r="F30" i="3"/>
  <c r="N8" i="3"/>
  <c r="F8" i="3"/>
  <c r="N419" i="3"/>
  <c r="F419" i="3"/>
  <c r="N410" i="3"/>
  <c r="F410" i="3"/>
  <c r="N468" i="3"/>
  <c r="F468" i="3"/>
  <c r="N408" i="3"/>
  <c r="F408" i="3"/>
  <c r="N7" i="3"/>
  <c r="F7" i="3"/>
  <c r="N400" i="3"/>
  <c r="F400" i="3"/>
  <c r="N4" i="3"/>
  <c r="F4" i="3"/>
  <c r="N399" i="3"/>
  <c r="F399" i="3"/>
  <c r="N296" i="3"/>
  <c r="F296" i="3"/>
  <c r="N503" i="3"/>
  <c r="F503" i="3"/>
  <c r="N475" i="3"/>
  <c r="F475" i="3"/>
  <c r="N497" i="3"/>
  <c r="F497" i="3"/>
  <c r="N6" i="3"/>
  <c r="F6" i="3"/>
  <c r="N479" i="3"/>
  <c r="F479" i="3"/>
  <c r="N517" i="3"/>
  <c r="F517" i="3"/>
  <c r="N509" i="3"/>
  <c r="F509" i="3"/>
  <c r="N507" i="3"/>
  <c r="F507" i="3"/>
  <c r="N478" i="3"/>
  <c r="F478" i="3"/>
  <c r="N511" i="3"/>
  <c r="F511" i="3"/>
  <c r="N510" i="3"/>
  <c r="F510" i="3"/>
  <c r="N294" i="3"/>
  <c r="F294" i="3"/>
  <c r="N293" i="3"/>
  <c r="F293" i="3"/>
  <c r="N505" i="3"/>
  <c r="F505" i="3"/>
  <c r="N290" i="3"/>
  <c r="F290" i="3"/>
  <c r="N287" i="3"/>
  <c r="F287" i="3"/>
  <c r="N15" i="3"/>
  <c r="F15" i="3"/>
  <c r="N277" i="3"/>
  <c r="F277" i="3"/>
  <c r="N216" i="3"/>
  <c r="F216" i="3"/>
  <c r="N44" i="3"/>
  <c r="F44" i="3"/>
  <c r="N395" i="3"/>
  <c r="F395" i="3"/>
  <c r="N415" i="3"/>
  <c r="F415" i="3"/>
  <c r="N407" i="3"/>
  <c r="F407" i="3"/>
  <c r="N375" i="3"/>
  <c r="F375" i="3"/>
  <c r="N402" i="3"/>
  <c r="F402" i="3"/>
  <c r="N473" i="3"/>
  <c r="F473" i="3"/>
  <c r="N483" i="3"/>
  <c r="F483" i="3"/>
  <c r="N285" i="3"/>
  <c r="F285" i="3"/>
  <c r="N331" i="3"/>
  <c r="F331" i="3"/>
  <c r="N347" i="3"/>
  <c r="F347" i="3"/>
  <c r="N374" i="3"/>
  <c r="F374" i="3"/>
  <c r="N226" i="3"/>
  <c r="F226" i="3"/>
  <c r="N412" i="3"/>
  <c r="F412" i="3"/>
  <c r="N351" i="3"/>
  <c r="F351" i="3"/>
  <c r="N337" i="3"/>
  <c r="F337" i="3"/>
  <c r="N401" i="3"/>
  <c r="F401" i="3"/>
  <c r="N396" i="3"/>
  <c r="F396" i="3"/>
  <c r="N330" i="3"/>
  <c r="F330" i="3"/>
  <c r="N390" i="3"/>
  <c r="F390" i="3"/>
  <c r="N288" i="3"/>
  <c r="F288" i="3"/>
  <c r="N283" i="3"/>
  <c r="F283" i="3"/>
  <c r="N524" i="3"/>
  <c r="F524" i="3"/>
  <c r="N523" i="3"/>
  <c r="F523" i="3"/>
  <c r="N336" i="3"/>
  <c r="F336" i="3"/>
  <c r="N329" i="3"/>
  <c r="F329" i="3"/>
  <c r="N522" i="3"/>
  <c r="F522" i="3"/>
  <c r="N427" i="3"/>
  <c r="F427" i="3"/>
  <c r="N342" i="3"/>
  <c r="F342" i="3"/>
  <c r="N460" i="3"/>
  <c r="F460" i="3"/>
  <c r="N444" i="3"/>
  <c r="F444" i="3"/>
  <c r="N438" i="3"/>
  <c r="F438" i="3"/>
  <c r="N413" i="3"/>
  <c r="F413" i="3"/>
  <c r="N411" i="3"/>
  <c r="F411" i="3"/>
  <c r="N457" i="3"/>
  <c r="F457" i="3"/>
  <c r="N306" i="3"/>
  <c r="F306" i="3"/>
  <c r="N372" i="3"/>
  <c r="F372" i="3"/>
  <c r="N314" i="3"/>
  <c r="F314" i="3"/>
  <c r="N349" i="3"/>
  <c r="F349" i="3"/>
  <c r="N320" i="3"/>
  <c r="F320" i="3"/>
  <c r="N313" i="3"/>
  <c r="F313" i="3"/>
  <c r="N335" i="3"/>
  <c r="F335" i="3"/>
  <c r="N307" i="3"/>
  <c r="F307" i="3"/>
  <c r="N369" i="3"/>
  <c r="F369" i="3"/>
  <c r="N324" i="3"/>
  <c r="F324" i="3"/>
  <c r="N368" i="3"/>
  <c r="F368" i="3"/>
  <c r="N278" i="3"/>
  <c r="F278" i="3"/>
  <c r="N328" i="3"/>
  <c r="F328" i="3"/>
  <c r="N327" i="3"/>
  <c r="F327" i="3"/>
  <c r="N363" i="3"/>
  <c r="F363" i="3"/>
  <c r="N338" i="3"/>
  <c r="F338" i="3"/>
  <c r="N339" i="3"/>
  <c r="F339" i="3"/>
  <c r="N241" i="3"/>
  <c r="F241" i="3"/>
  <c r="N225" i="3"/>
  <c r="F225" i="3"/>
  <c r="N362" i="3"/>
  <c r="F362" i="3"/>
  <c r="N232" i="3"/>
  <c r="F232" i="3"/>
  <c r="N383" i="3"/>
  <c r="F383" i="3"/>
  <c r="N220" i="3"/>
  <c r="F220" i="3"/>
  <c r="N219" i="3"/>
  <c r="F219" i="3"/>
  <c r="N361" i="3"/>
  <c r="F361" i="3"/>
  <c r="N234" i="3"/>
  <c r="F234" i="3"/>
  <c r="N334" i="3"/>
  <c r="F334" i="3"/>
  <c r="N215" i="3"/>
  <c r="F215" i="3"/>
  <c r="N161" i="3"/>
  <c r="F161" i="3"/>
  <c r="N326" i="3"/>
  <c r="F326" i="3"/>
  <c r="N157" i="3"/>
  <c r="F157" i="3"/>
  <c r="N156" i="3"/>
  <c r="F156" i="3"/>
  <c r="N340" i="3"/>
  <c r="F340" i="3"/>
  <c r="N381" i="3"/>
  <c r="F381" i="3"/>
  <c r="N151" i="3"/>
  <c r="F151" i="3"/>
  <c r="N380" i="3"/>
  <c r="F380" i="3"/>
  <c r="N149" i="3"/>
  <c r="F149" i="3"/>
  <c r="N341" i="3"/>
  <c r="F341" i="3"/>
  <c r="N359" i="3"/>
  <c r="F359" i="3"/>
  <c r="N378" i="3"/>
  <c r="F378" i="3"/>
  <c r="N148" i="3"/>
  <c r="F148" i="3"/>
  <c r="N110" i="3"/>
  <c r="F110" i="3"/>
  <c r="N107" i="3"/>
  <c r="F107" i="3"/>
  <c r="N52" i="3"/>
  <c r="F52" i="3"/>
  <c r="N51" i="3"/>
  <c r="F51" i="3"/>
  <c r="N59" i="3"/>
  <c r="F59" i="3"/>
  <c r="N344" i="3"/>
  <c r="F344" i="3"/>
  <c r="N48" i="3"/>
  <c r="F48" i="3"/>
  <c r="N47" i="3"/>
  <c r="F47" i="3"/>
  <c r="N57" i="3"/>
  <c r="F57" i="3"/>
  <c r="N325" i="3"/>
  <c r="F325" i="3"/>
  <c r="N55" i="3"/>
  <c r="F55" i="3"/>
  <c r="N67" i="3"/>
  <c r="F67" i="3"/>
  <c r="N357" i="3"/>
  <c r="F357" i="3"/>
  <c r="N333" i="3"/>
  <c r="F333" i="3"/>
  <c r="N72" i="3"/>
  <c r="F72" i="3"/>
  <c r="N526" i="3"/>
  <c r="F526" i="3"/>
  <c r="N332" i="3"/>
  <c r="F332" i="3"/>
  <c r="N525" i="3"/>
  <c r="F525" i="3"/>
  <c r="N273" i="3"/>
  <c r="F273" i="3"/>
  <c r="N272" i="3"/>
  <c r="F272" i="3"/>
  <c r="N257" i="3"/>
  <c r="F257" i="3"/>
  <c r="N256" i="3"/>
  <c r="F256" i="3"/>
  <c r="N250" i="3"/>
  <c r="F250" i="3"/>
  <c r="N270" i="3"/>
  <c r="F270" i="3"/>
  <c r="N521" i="3"/>
  <c r="F521" i="3"/>
  <c r="N267" i="3"/>
  <c r="F267" i="3"/>
  <c r="N264" i="3"/>
  <c r="F264" i="3"/>
  <c r="N196" i="3"/>
  <c r="F196" i="3"/>
  <c r="N177" i="3"/>
  <c r="F177" i="3"/>
  <c r="N176" i="3"/>
  <c r="F176" i="3"/>
  <c r="N175" i="3"/>
  <c r="F175" i="3"/>
  <c r="N210" i="3"/>
  <c r="F210" i="3"/>
  <c r="N252" i="3"/>
  <c r="F252" i="3"/>
  <c r="N208" i="3"/>
  <c r="F208" i="3"/>
  <c r="N520" i="3"/>
  <c r="F520" i="3"/>
  <c r="N445" i="3"/>
  <c r="F445" i="3"/>
  <c r="N205" i="3"/>
  <c r="F205" i="3"/>
  <c r="N192" i="3"/>
  <c r="F192" i="3"/>
  <c r="N202" i="3"/>
  <c r="F202" i="3"/>
  <c r="N443" i="3"/>
  <c r="F443" i="3"/>
  <c r="N441" i="3"/>
  <c r="F441" i="3"/>
  <c r="N189" i="3"/>
  <c r="F189" i="3"/>
  <c r="N247" i="3"/>
  <c r="F247" i="3"/>
  <c r="N440" i="3"/>
  <c r="F440" i="3"/>
  <c r="N450" i="3"/>
  <c r="F450" i="3"/>
  <c r="N248" i="3"/>
  <c r="F248" i="3"/>
  <c r="N254" i="3"/>
  <c r="F254" i="3"/>
  <c r="N169" i="3"/>
  <c r="F169" i="3"/>
  <c r="N439" i="3"/>
  <c r="F439" i="3"/>
  <c r="N199" i="3"/>
  <c r="F199" i="3"/>
  <c r="N186" i="3"/>
  <c r="F186" i="3"/>
  <c r="N458" i="3"/>
  <c r="F458" i="3"/>
  <c r="N184" i="3"/>
  <c r="F184" i="3"/>
  <c r="N168" i="3"/>
  <c r="F168" i="3"/>
  <c r="N183" i="3"/>
  <c r="F183" i="3"/>
  <c r="N182" i="3"/>
  <c r="F182" i="3"/>
  <c r="N436" i="3"/>
  <c r="F436" i="3"/>
  <c r="N253" i="3"/>
  <c r="F253" i="3"/>
  <c r="N198" i="3"/>
  <c r="F198" i="3"/>
  <c r="N433" i="3"/>
  <c r="F433" i="3"/>
  <c r="N462" i="3"/>
  <c r="F462" i="3"/>
  <c r="N305" i="3"/>
  <c r="F305" i="3"/>
  <c r="N123" i="3"/>
  <c r="F123" i="3"/>
  <c r="N122" i="3"/>
  <c r="F122" i="3"/>
  <c r="N246" i="3"/>
  <c r="F246" i="3"/>
  <c r="N129" i="3"/>
  <c r="F129" i="3"/>
  <c r="N128" i="3"/>
  <c r="F128" i="3"/>
  <c r="N127" i="3"/>
  <c r="F127" i="3"/>
  <c r="N119" i="3"/>
  <c r="F119" i="3"/>
  <c r="N249" i="3"/>
  <c r="F249" i="3"/>
  <c r="N138" i="3"/>
  <c r="F138" i="3"/>
  <c r="N133" i="3"/>
  <c r="F133" i="3"/>
  <c r="N304" i="3"/>
  <c r="F304" i="3"/>
  <c r="N125" i="3"/>
  <c r="F125" i="3"/>
  <c r="N311" i="3"/>
  <c r="F311" i="3"/>
  <c r="N251" i="3"/>
  <c r="F251" i="3"/>
  <c r="N309" i="3"/>
  <c r="F309" i="3"/>
  <c r="N132" i="3"/>
  <c r="F132" i="3"/>
  <c r="N124" i="3"/>
  <c r="F124" i="3"/>
  <c r="N118" i="3"/>
  <c r="F118" i="3"/>
  <c r="N319" i="3"/>
  <c r="F319" i="3"/>
  <c r="N301" i="3"/>
  <c r="F301" i="3"/>
  <c r="N244" i="3"/>
  <c r="F244" i="3"/>
  <c r="N239" i="3"/>
  <c r="F239" i="3"/>
  <c r="N243" i="3"/>
  <c r="F243" i="3"/>
  <c r="N230" i="3"/>
  <c r="F230" i="3"/>
  <c r="N135" i="3"/>
  <c r="F135" i="3"/>
  <c r="N130" i="3"/>
  <c r="F130" i="3"/>
  <c r="N245" i="3"/>
  <c r="F245" i="3"/>
  <c r="N99" i="3"/>
  <c r="F99" i="3"/>
  <c r="N104" i="3"/>
  <c r="F104" i="3"/>
  <c r="N147" i="3"/>
  <c r="F147" i="3"/>
  <c r="N152" i="3"/>
  <c r="F152" i="3"/>
  <c r="N150" i="3"/>
  <c r="F150" i="3"/>
  <c r="N155" i="3"/>
  <c r="F155" i="3"/>
  <c r="N97" i="3"/>
  <c r="F97" i="3"/>
  <c r="N96" i="3"/>
  <c r="F96" i="3"/>
  <c r="N95" i="3"/>
  <c r="F95" i="3"/>
  <c r="N145" i="3"/>
  <c r="F145" i="3"/>
  <c r="N102" i="3"/>
  <c r="F102" i="3"/>
  <c r="N114" i="3"/>
  <c r="F114" i="3"/>
  <c r="N115" i="3"/>
  <c r="F115" i="3"/>
  <c r="N93" i="3"/>
  <c r="F93" i="3"/>
  <c r="N61" i="3"/>
  <c r="F61" i="3"/>
  <c r="N70" i="3"/>
  <c r="F70" i="3"/>
  <c r="N92" i="3"/>
  <c r="F92" i="3"/>
  <c r="N60" i="3"/>
  <c r="F60" i="3"/>
  <c r="N88" i="3"/>
  <c r="F88" i="3"/>
  <c r="N74" i="3"/>
  <c r="F74" i="3"/>
  <c r="N86" i="3"/>
  <c r="F86" i="3"/>
  <c r="N64" i="3"/>
  <c r="F64" i="3"/>
  <c r="N90" i="3"/>
  <c r="F90" i="3"/>
  <c r="N58" i="3"/>
  <c r="F58" i="3"/>
  <c r="N100" i="3"/>
  <c r="F100" i="3"/>
  <c r="N38" i="3"/>
  <c r="F38" i="3"/>
  <c r="N54" i="3"/>
  <c r="F54" i="3"/>
  <c r="N37" i="3"/>
  <c r="F37" i="3"/>
  <c r="N33" i="3"/>
  <c r="F33" i="3"/>
  <c r="N53" i="3"/>
  <c r="F53" i="3"/>
  <c r="N528" i="3"/>
  <c r="F528" i="3"/>
  <c r="N16" i="3"/>
  <c r="F16" i="3"/>
  <c r="N27" i="3"/>
  <c r="F27" i="3"/>
  <c r="N527" i="3"/>
  <c r="F527" i="3"/>
  <c r="N452" i="3"/>
  <c r="F452" i="3"/>
  <c r="N442" i="3"/>
  <c r="F442" i="3"/>
  <c r="N465" i="3"/>
  <c r="F465" i="3"/>
  <c r="N516" i="3"/>
  <c r="F516" i="3"/>
  <c r="N435" i="3"/>
  <c r="F435" i="3"/>
  <c r="N448" i="3"/>
  <c r="F448" i="3"/>
  <c r="N463" i="3"/>
  <c r="F463" i="3"/>
  <c r="N432" i="3"/>
  <c r="F432" i="3"/>
  <c r="N431" i="3"/>
  <c r="F431" i="3"/>
  <c r="N461" i="3"/>
  <c r="F461" i="3"/>
  <c r="N446" i="3"/>
  <c r="F446" i="3"/>
  <c r="N513" i="3"/>
  <c r="F513" i="3"/>
  <c r="N394" i="3"/>
  <c r="F394" i="3"/>
  <c r="N393" i="3"/>
  <c r="F393" i="3"/>
  <c r="N323" i="3"/>
  <c r="F323" i="3"/>
  <c r="N321" i="3"/>
  <c r="F321" i="3"/>
  <c r="N316" i="3"/>
  <c r="F316" i="3"/>
  <c r="N310" i="3"/>
  <c r="F310" i="3"/>
  <c r="N233" i="3"/>
  <c r="F233" i="3"/>
  <c r="N373" i="3"/>
  <c r="F373" i="3"/>
  <c r="N388" i="3"/>
  <c r="F388" i="3"/>
  <c r="N387" i="3"/>
  <c r="F387" i="3"/>
  <c r="N384" i="3"/>
  <c r="F384" i="3"/>
  <c r="N367" i="3"/>
  <c r="F367" i="3"/>
  <c r="N235" i="3"/>
  <c r="F235" i="3"/>
  <c r="N358" i="3"/>
  <c r="F358" i="3"/>
  <c r="N356" i="3"/>
  <c r="F356" i="3"/>
  <c r="N353" i="3"/>
  <c r="F353" i="3"/>
  <c r="N274" i="3"/>
  <c r="F274" i="3"/>
  <c r="N238" i="3"/>
  <c r="F238" i="3"/>
  <c r="N271" i="3"/>
  <c r="F271" i="3"/>
  <c r="N229" i="3"/>
  <c r="F229" i="3"/>
  <c r="N153" i="3"/>
  <c r="F153" i="3"/>
  <c r="N265" i="3"/>
  <c r="F265" i="3"/>
  <c r="N162" i="3"/>
  <c r="F162" i="3"/>
  <c r="N262" i="3"/>
  <c r="F262" i="3"/>
  <c r="N209" i="3"/>
  <c r="F209" i="3"/>
  <c r="N174" i="3"/>
  <c r="F174" i="3"/>
  <c r="N173" i="3"/>
  <c r="F173" i="3"/>
  <c r="N146" i="3"/>
  <c r="F146" i="3"/>
  <c r="N180" i="3"/>
  <c r="F180" i="3"/>
  <c r="N154" i="3"/>
  <c r="F154" i="3"/>
  <c r="N171" i="3"/>
  <c r="F171" i="3"/>
  <c r="N201" i="3"/>
  <c r="F201" i="3"/>
  <c r="N163" i="3"/>
  <c r="F163" i="3"/>
  <c r="N179" i="3"/>
  <c r="F179" i="3"/>
  <c r="N137" i="3"/>
  <c r="F137" i="3"/>
  <c r="N112" i="3"/>
  <c r="F112" i="3"/>
  <c r="N98" i="3"/>
  <c r="F98" i="3"/>
  <c r="N101" i="3"/>
  <c r="F101" i="3"/>
  <c r="N94" i="3"/>
  <c r="F94" i="3"/>
  <c r="N116" i="3"/>
  <c r="F116" i="3"/>
  <c r="N87" i="3"/>
  <c r="F87" i="3"/>
  <c r="N23" i="3"/>
  <c r="F23" i="3"/>
  <c r="N65" i="3"/>
  <c r="F65" i="3"/>
  <c r="N39" i="3"/>
  <c r="F39" i="3"/>
  <c r="N68" i="3"/>
  <c r="F68" i="3"/>
  <c r="N32" i="3"/>
  <c r="F32" i="3"/>
  <c r="N18" i="3"/>
  <c r="F18" i="3"/>
  <c r="N66" i="3"/>
  <c r="F66" i="3"/>
  <c r="N63" i="3"/>
  <c r="F63" i="3"/>
  <c r="N9" i="3"/>
  <c r="F9" i="3"/>
  <c r="N71" i="3"/>
  <c r="F71" i="3"/>
  <c r="N82" i="3"/>
  <c r="F82" i="3"/>
  <c r="N17" i="3"/>
  <c r="F17" i="3"/>
  <c r="N467" i="3"/>
  <c r="F467" i="3"/>
  <c r="N453" i="3"/>
  <c r="F453" i="3"/>
  <c r="N466" i="3"/>
  <c r="F466" i="3"/>
  <c r="N451" i="3"/>
  <c r="F451" i="3"/>
  <c r="N28" i="3"/>
  <c r="F28" i="3"/>
  <c r="N24" i="3"/>
  <c r="F24" i="3"/>
  <c r="N391" i="3"/>
  <c r="F391" i="3"/>
  <c r="N464" i="3"/>
  <c r="F464" i="3"/>
  <c r="N447" i="3"/>
  <c r="F447" i="3"/>
  <c r="N370" i="3"/>
  <c r="F370" i="3"/>
  <c r="N364" i="3"/>
  <c r="F364" i="3"/>
  <c r="N430" i="3"/>
  <c r="F430" i="3"/>
  <c r="N79" i="3"/>
  <c r="F79" i="3"/>
  <c r="N382" i="3"/>
  <c r="F382" i="3"/>
  <c r="N355" i="3"/>
  <c r="F355" i="3"/>
  <c r="N454" i="3"/>
  <c r="F454" i="3"/>
  <c r="N429" i="3"/>
  <c r="F429" i="3"/>
  <c r="N312" i="3"/>
  <c r="F312" i="3"/>
  <c r="N377" i="3"/>
  <c r="F377" i="3"/>
  <c r="N263" i="3"/>
  <c r="F263" i="3"/>
  <c r="N77" i="3"/>
  <c r="F77" i="3"/>
  <c r="N322" i="3"/>
  <c r="F322" i="3"/>
  <c r="N308" i="3"/>
  <c r="F308" i="3"/>
  <c r="N261" i="3"/>
  <c r="F261" i="3"/>
  <c r="N242" i="3"/>
  <c r="F242" i="3"/>
  <c r="N81" i="3"/>
  <c r="F81" i="3"/>
  <c r="N193" i="3"/>
  <c r="F193" i="3"/>
  <c r="N164" i="3"/>
  <c r="F164" i="3"/>
  <c r="N191" i="3"/>
  <c r="F191" i="3"/>
  <c r="N185" i="3"/>
  <c r="F185" i="3"/>
  <c r="N62" i="3"/>
  <c r="F62" i="3"/>
  <c r="N75" i="3"/>
  <c r="F75" i="3"/>
  <c r="N139" i="3"/>
  <c r="F139" i="3"/>
  <c r="N449" i="3"/>
  <c r="F449" i="3"/>
  <c r="N136" i="3"/>
  <c r="F136" i="3"/>
  <c r="N103" i="3"/>
  <c r="F103" i="3"/>
  <c r="N360" i="3"/>
  <c r="F360" i="3"/>
  <c r="N354" i="3"/>
  <c r="F354" i="3"/>
  <c r="N376" i="3"/>
  <c r="F376" i="3"/>
  <c r="N459" i="3"/>
  <c r="F459" i="3"/>
  <c r="N266" i="3"/>
  <c r="F266" i="3"/>
  <c r="N437" i="3"/>
  <c r="F437" i="3"/>
  <c r="N434" i="3"/>
  <c r="F434" i="3"/>
  <c r="N315" i="3"/>
  <c r="F315" i="3"/>
  <c r="N269" i="3"/>
  <c r="F269" i="3"/>
  <c r="N300" i="3"/>
  <c r="F300" i="3"/>
  <c r="N159" i="3"/>
  <c r="F159" i="3"/>
  <c r="N268" i="3"/>
  <c r="F268" i="3"/>
  <c r="N83" i="3"/>
  <c r="F83" i="3"/>
  <c r="N69" i="3"/>
  <c r="F69" i="3"/>
  <c r="N260" i="3"/>
  <c r="F260" i="3"/>
  <c r="N80" i="3"/>
  <c r="F80" i="3"/>
  <c r="N258" i="3"/>
  <c r="F258" i="3"/>
  <c r="N31" i="3"/>
  <c r="F31" i="3"/>
  <c r="N455" i="3"/>
  <c r="F455" i="3"/>
  <c r="N236" i="3"/>
  <c r="F236" i="3"/>
  <c r="N167" i="3"/>
  <c r="F167" i="3"/>
  <c r="N190" i="3"/>
  <c r="F190" i="3"/>
  <c r="N514" i="3"/>
  <c r="F514" i="3"/>
  <c r="N84" i="3"/>
  <c r="F84" i="3"/>
  <c r="N78" i="3"/>
  <c r="F78" i="3"/>
  <c r="N158" i="3"/>
  <c r="F158" i="3"/>
  <c r="N113" i="3"/>
  <c r="F113" i="3"/>
  <c r="N73" i="3"/>
  <c r="F73" i="3"/>
  <c r="N303" i="3"/>
  <c r="F303" i="3"/>
  <c r="N240" i="3"/>
  <c r="F240" i="3"/>
  <c r="N56" i="3"/>
  <c r="F56" i="3"/>
  <c r="N385" i="3"/>
  <c r="F385" i="3"/>
  <c r="N456" i="3"/>
  <c r="F456" i="3"/>
  <c r="N76" i="3"/>
  <c r="F76" i="3"/>
  <c r="N317" i="3"/>
  <c r="F317" i="3"/>
  <c r="N280" i="3"/>
  <c r="F280" i="3"/>
  <c r="N386" i="3"/>
  <c r="F386" i="3"/>
  <c r="L78" i="1" l="1"/>
  <c r="E78" i="1"/>
  <c r="M78" i="1" s="1"/>
  <c r="H83" i="1"/>
  <c r="I83" i="1" s="1"/>
  <c r="I85" i="1" s="1"/>
  <c r="I76" i="1"/>
  <c r="L79" i="1"/>
  <c r="E79" i="1"/>
  <c r="O79" i="1" s="1"/>
  <c r="J83" i="1"/>
  <c r="K83" i="1" s="1"/>
  <c r="K76" i="1"/>
  <c r="M76" i="1" s="1"/>
  <c r="L82" i="1"/>
  <c r="L76" i="1"/>
  <c r="N82" i="1"/>
  <c r="O80" i="1"/>
  <c r="N78" i="1"/>
  <c r="O81" i="1"/>
  <c r="N79" i="1"/>
  <c r="O77" i="1"/>
  <c r="N76" i="1"/>
  <c r="O82" i="1"/>
  <c r="N80" i="1"/>
  <c r="O76" i="1"/>
  <c r="N81" i="1"/>
  <c r="N77" i="1"/>
  <c r="M82" i="1"/>
  <c r="L80" i="1"/>
  <c r="F83" i="1"/>
  <c r="G83" i="1" s="1"/>
  <c r="G85" i="1" s="1"/>
  <c r="L81" i="1"/>
  <c r="L77" i="1"/>
  <c r="D83" i="1"/>
  <c r="E83" i="1" s="1"/>
  <c r="M80" i="1"/>
  <c r="M79" i="1" l="1"/>
  <c r="O83" i="1"/>
  <c r="M83" i="1"/>
  <c r="E85" i="1"/>
  <c r="D86" i="1" s="1"/>
  <c r="K86" i="1" s="1"/>
  <c r="N83" i="1"/>
  <c r="O78" i="1"/>
  <c r="L83" i="1"/>
  <c r="M63" i="1" l="1"/>
  <c r="M62" i="1"/>
  <c r="M61" i="1"/>
  <c r="M59" i="1"/>
  <c r="M58" i="1"/>
  <c r="K63" i="1"/>
  <c r="K62" i="1"/>
  <c r="K61" i="1"/>
  <c r="K59" i="1"/>
  <c r="K58" i="1"/>
  <c r="I63" i="1"/>
  <c r="I62" i="1"/>
  <c r="I61" i="1"/>
  <c r="G63" i="1"/>
  <c r="G62" i="1"/>
  <c r="G61" i="1"/>
  <c r="F64" i="1"/>
  <c r="G64" i="1" s="1"/>
  <c r="H64" i="1"/>
  <c r="I64" i="1" s="1"/>
  <c r="J64" i="1"/>
  <c r="L64" i="1"/>
  <c r="D64" i="1"/>
  <c r="H29" i="1"/>
  <c r="H30" i="1"/>
  <c r="D24" i="1" s="1"/>
  <c r="H31" i="1"/>
  <c r="H32" i="1"/>
  <c r="H33" i="1"/>
  <c r="D23" i="1" s="1"/>
  <c r="H34" i="1"/>
  <c r="H28" i="1"/>
  <c r="F35" i="1"/>
  <c r="G66" i="1" l="1"/>
  <c r="E64" i="1"/>
  <c r="E66" i="1" s="1"/>
  <c r="I66" i="1"/>
  <c r="K64" i="1"/>
  <c r="K66" i="1" s="1"/>
  <c r="M64" i="1"/>
  <c r="M66" i="1" s="1"/>
  <c r="O60" i="1"/>
  <c r="O63" i="1"/>
  <c r="N64" i="1"/>
  <c r="O61" i="1"/>
  <c r="O59" i="1"/>
  <c r="O62" i="1"/>
  <c r="O58" i="1"/>
  <c r="D53" i="1"/>
  <c r="H53" i="1"/>
  <c r="F53" i="1"/>
  <c r="L53" i="1"/>
  <c r="D25" i="1"/>
  <c r="D67" i="1" l="1"/>
  <c r="K67" i="1" s="1"/>
  <c r="O64" i="1"/>
  <c r="N53" i="1"/>
  <c r="D35" i="1" l="1"/>
  <c r="H35" i="1" s="1"/>
  <c r="D18" i="1"/>
  <c r="O18" i="1"/>
  <c r="N18" i="1"/>
  <c r="J18" i="1"/>
  <c r="I18" i="1"/>
  <c r="M18" i="1"/>
  <c r="L18" i="1"/>
  <c r="H18" i="1"/>
  <c r="G18" i="1"/>
  <c r="F18" i="1"/>
  <c r="K18" i="1"/>
  <c r="E18" i="1"/>
  <c r="P17" i="1"/>
  <c r="P16" i="1"/>
  <c r="P15" i="1"/>
  <c r="P14" i="1"/>
  <c r="P13" i="1"/>
  <c r="P12" i="1"/>
  <c r="R17" i="1" l="1"/>
  <c r="T17" i="1" s="1"/>
  <c r="U17" i="1" s="1"/>
  <c r="R14" i="1"/>
  <c r="T14" i="1" s="1"/>
  <c r="U14" i="1" s="1"/>
  <c r="R12" i="1"/>
  <c r="T12" i="1" s="1"/>
  <c r="U12" i="1" s="1"/>
  <c r="R11" i="1"/>
  <c r="T11" i="1" s="1"/>
  <c r="R15" i="1"/>
  <c r="T15" i="1" s="1"/>
  <c r="U15" i="1" s="1"/>
  <c r="R16" i="1"/>
  <c r="T16" i="1" s="1"/>
  <c r="U16" i="1" s="1"/>
  <c r="P18" i="1"/>
  <c r="U11" i="1" l="1"/>
  <c r="S12" i="1"/>
  <c r="V12" i="1"/>
  <c r="W12" i="1" s="1"/>
  <c r="S17" i="1"/>
  <c r="S16" i="1"/>
  <c r="S15" i="1"/>
  <c r="V15" i="1"/>
  <c r="S14" i="1"/>
  <c r="Q18" i="1"/>
  <c r="R13" i="1"/>
  <c r="T13" i="1" l="1"/>
  <c r="S13" i="1"/>
  <c r="D6" i="1"/>
  <c r="S11" i="1"/>
  <c r="D5" i="1"/>
  <c r="V11" i="1"/>
  <c r="W11" i="1" s="1"/>
  <c r="V17" i="1"/>
  <c r="W17" i="1" s="1"/>
  <c r="V16" i="1"/>
  <c r="W16" i="1" s="1"/>
  <c r="W15" i="1"/>
  <c r="V14" i="1"/>
  <c r="W14" i="1" s="1"/>
  <c r="R18" i="1"/>
  <c r="U13" i="1" l="1"/>
  <c r="T18" i="1"/>
  <c r="S18" i="1"/>
  <c r="V13" i="1" l="1"/>
  <c r="W13" i="1" s="1"/>
</calcChain>
</file>

<file path=xl/sharedStrings.xml><?xml version="1.0" encoding="utf-8"?>
<sst xmlns="http://schemas.openxmlformats.org/spreadsheetml/2006/main" count="6144" uniqueCount="1506">
  <si>
    <t>คณะ</t>
  </si>
  <si>
    <t>จำนวนอาจารย์ทั้งหมด</t>
  </si>
  <si>
    <t>TCI 2</t>
  </si>
  <si>
    <t>TCI 1</t>
  </si>
  <si>
    <t>SJR/ISI</t>
  </si>
  <si>
    <t>งานสร้างสรรค์ระดับสถาบัน</t>
  </si>
  <si>
    <t>งานสร้างสรรค์ระดับชาติ</t>
  </si>
  <si>
    <t>รวมจำนวน</t>
  </si>
  <si>
    <t>รวมผลถ่วง</t>
  </si>
  <si>
    <t>รวมร้อยละ</t>
  </si>
  <si>
    <t>ต้องหาเพิ่ม</t>
  </si>
  <si>
    <t>คิดเป็นร้อยละ</t>
  </si>
  <si>
    <t>รวม</t>
  </si>
  <si>
    <t>ด้านสังคมศาสตร์</t>
  </si>
  <si>
    <t>ด้านวิทยาศาสตร์</t>
  </si>
  <si>
    <t>ตัวชี้วัดที่ 15 งานวิจัยและงานสร้างสรรค์ที่ตีพิมพ์เผยแพร่   ประจำปี  พ.ศ. 2561</t>
  </si>
  <si>
    <t>ค่าเป้าหมาย</t>
  </si>
  <si>
    <t>คะแนนเกณฑ์สกอ.</t>
  </si>
  <si>
    <t>รวมร้อยละ
เพื่อบรรลุ</t>
  </si>
  <si>
    <t>ผลการดำเนินงาน</t>
  </si>
  <si>
    <t>ร้อยละ 30</t>
  </si>
  <si>
    <t>ร้อยละ 20</t>
  </si>
  <si>
    <r>
      <t xml:space="preserve">คะแนน
</t>
    </r>
    <r>
      <rPr>
        <b/>
        <sz val="20"/>
        <color indexed="8"/>
        <rFont val="TH SarabunPSK"/>
        <family val="2"/>
      </rPr>
      <t>ณ ปัจุบัน</t>
    </r>
  </si>
  <si>
    <t>จำนวนอาจารย์
ปฏิบัติงานจริง</t>
  </si>
  <si>
    <t>จำนวนงบประมาณ</t>
  </si>
  <si>
    <t>ตัวชี้วัดที่ 18 เงินสนับสนุนงานวิจัยและงานสร้างสรรค์ต่อจำนวนอาจารย์ประจำ  ประจำปีงบประมาณ พ.ศ. 2561</t>
  </si>
  <si>
    <t>กลุ่มวิชา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</si>
  <si>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</si>
  <si>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</si>
  <si>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</si>
  <si>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ตัวชี้วัดที่ 19 งานวิจัยหรืองานสร้างสรรค์ที่นำไปใช้ประโยชน์</t>
  </si>
  <si>
    <t>ค่าเป้าหมาย
(ร้อยละ)</t>
  </si>
  <si>
    <t>ตัวชี้วัดที่ 20 สัดส่วนการวิจัยเพื่อการพัฒนาท้องถิ่น การเรียนการสอน การพัฒนานักศึกษา การบริหารจัดการ และการทำนุบำรุงศิลปวัฒนธรรม</t>
  </si>
  <si>
    <t>จำนวนงานวิจัยทั้งหมด</t>
  </si>
  <si>
    <t>เพื่อพัฒนาท้องถิ่น</t>
  </si>
  <si>
    <t>การเรียนการสอน</t>
  </si>
  <si>
    <t>การพัฒนานักศึกษา</t>
  </si>
  <si>
    <t>การบริหารจัดการ</t>
  </si>
  <si>
    <t>การทำนุบำรุงศิลปวัฒนธรรม</t>
  </si>
  <si>
    <t>จำนวนงานวิจัย</t>
  </si>
  <si>
    <t>ร้อยละ</t>
  </si>
  <si>
    <t>ที่</t>
  </si>
  <si>
    <t>ชื่อโครงการ</t>
  </si>
  <si>
    <t>ชื่อผู้วิจัย</t>
  </si>
  <si>
    <t>งบประมาณ</t>
  </si>
  <si>
    <t>แหล่งทุน</t>
  </si>
  <si>
    <t>ระยะเวลา</t>
  </si>
  <si>
    <t>งบประมาณแผ่นดิน</t>
  </si>
  <si>
    <t>ตัวชี้วัดที่ 18 เงินสนับสนุนงานวิจัยและงานสร้างสรรค์ต่อจำนวนอาจารย์ประจำ ประจำปีงบประมาณ พ.ศ. 2561</t>
  </si>
  <si>
    <t>คณะครุศาสตร์</t>
  </si>
  <si>
    <t>คณะนิติศาสตร์</t>
  </si>
  <si>
    <t>คณะพยาบาลศาสตร์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</si>
  <si>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</si>
  <si>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</si>
  <si>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</si>
  <si>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วิทยาลัยนานาชาติการท่องเที่ยว</t>
  </si>
  <si>
    <t>กกก</t>
  </si>
  <si>
    <t>รุ่นใหม่</t>
  </si>
  <si>
    <t>รุ่นกลาง</t>
  </si>
  <si>
    <t>รุ่นเก่า</t>
  </si>
  <si>
    <t>คำนำหน้า</t>
  </si>
  <si>
    <t>ชื่อ</t>
  </si>
  <si>
    <t>นามสกุล</t>
  </si>
  <si>
    <t>วันเริมปฏิบัติงาน</t>
  </si>
  <si>
    <t>อายุงาน</t>
  </si>
  <si>
    <t>วุฒิ/ตำแหน่ง</t>
  </si>
  <si>
    <t>วุฒิ</t>
  </si>
  <si>
    <t>ชื่อหน่วยงานย่อย</t>
  </si>
  <si>
    <t>ชื่อหน่วยงาน</t>
  </si>
  <si>
    <t>ประเภทบุคลากร</t>
  </si>
  <si>
    <t>สถานะ</t>
  </si>
  <si>
    <t>ประเภทนักวิจัยรวมทั้งหมด</t>
  </si>
  <si>
    <t>ประเภทนักวิจัยเฉพาะหัวหน้า</t>
  </si>
  <si>
    <t>ดร.</t>
  </si>
  <si>
    <t>พงษ์ศักดิ์</t>
  </si>
  <si>
    <t>นพรัตน์</t>
  </si>
  <si>
    <t>เอก</t>
  </si>
  <si>
    <t>ปร.ด.</t>
  </si>
  <si>
    <t>สาขาวิชาวิทยาศาสตร์สิ่งแวดล้อม</t>
  </si>
  <si>
    <t xml:space="preserve">พนักงานมหาวิทยาลัย </t>
  </si>
  <si>
    <t>ไม่มีงานวิจัย</t>
  </si>
  <si>
    <t>นาย</t>
  </si>
  <si>
    <t>เตชธรรม</t>
  </si>
  <si>
    <t>สังข์คร</t>
  </si>
  <si>
    <t>โท</t>
  </si>
  <si>
    <t>บธ.ม.</t>
  </si>
  <si>
    <t>สาขาวิชาบริหารธุรกิจ แขนงวิชาการจัดการทั่วไป</t>
  </si>
  <si>
    <t>อนุมาน</t>
  </si>
  <si>
    <t>จันทวงศ์</t>
  </si>
  <si>
    <t>Ph.D.</t>
  </si>
  <si>
    <t>สาขาวิชาเศรษฐศาสตร์</t>
  </si>
  <si>
    <t>กฤษณี</t>
  </si>
  <si>
    <t>สงสวัสดิ์</t>
  </si>
  <si>
    <t>กศ.ด.</t>
  </si>
  <si>
    <t>กลุ่มวิชาหลักสูตรและการสอน</t>
  </si>
  <si>
    <t>ข้าราชการ</t>
  </si>
  <si>
    <t>น.ส.</t>
  </si>
  <si>
    <t>จุฑามาศ</t>
  </si>
  <si>
    <t>กระจ่างศรี</t>
  </si>
  <si>
    <t>วท.ม.</t>
  </si>
  <si>
    <t>สาขาวิชาวิทยาการคอมพิวเตอร์</t>
  </si>
  <si>
    <t>เบญจมาศ</t>
  </si>
  <si>
    <t>หนูแป้น</t>
  </si>
  <si>
    <t>สาขาวิชาชีววิทยา</t>
  </si>
  <si>
    <t>ผศ.ดร.</t>
  </si>
  <si>
    <t>ปริศนา</t>
  </si>
  <si>
    <t>รักบำรุง</t>
  </si>
  <si>
    <t>หลักสูตรสาขาวิชาวิทยาศาสตร์ทั่วไป</t>
  </si>
  <si>
    <t>ภมรรัตน์</t>
  </si>
  <si>
    <t>สุธรรม</t>
  </si>
  <si>
    <t>ศศ.ด.</t>
  </si>
  <si>
    <t>สาขาวิชาการพัฒนาชุมชน</t>
  </si>
  <si>
    <t>นาง</t>
  </si>
  <si>
    <t>มโนลี</t>
  </si>
  <si>
    <t>ศรีเปารยะ เพ็ญพงษ์</t>
  </si>
  <si>
    <t>ศ.ม.</t>
  </si>
  <si>
    <t>อาจารย์สัญญาจ้าง</t>
  </si>
  <si>
    <t>วัฒนา</t>
  </si>
  <si>
    <t>รัตนพรหม</t>
  </si>
  <si>
    <t>ศษ.ด.</t>
  </si>
  <si>
    <t>อัคคกร</t>
  </si>
  <si>
    <t>ไชยพงษ์</t>
  </si>
  <si>
    <t>สาขาวิชานิติศาสตร์</t>
  </si>
  <si>
    <t>วรรณา</t>
  </si>
  <si>
    <t>กุมารจันทร์</t>
  </si>
  <si>
    <t>พย.ม.</t>
  </si>
  <si>
    <t>สาขาวิชาการพยาบาลผู้ใหญ่และผู้สูงอายุ</t>
  </si>
  <si>
    <t>ผศ.</t>
  </si>
  <si>
    <t>ชิตาพร</t>
  </si>
  <si>
    <t>เอี่ยมสะอาด</t>
  </si>
  <si>
    <t>กศ.ม.</t>
  </si>
  <si>
    <t>หลักสูตรสาขาวิชาการศึกษาปฐมวัย</t>
  </si>
  <si>
    <t>รศ.ดร.</t>
  </si>
  <si>
    <t>ชูศักดิ์</t>
  </si>
  <si>
    <t>เอกเพชร</t>
  </si>
  <si>
    <t>กลุ่มวิชาพื้นฐานการศึกษา/บริหารการศึกษา</t>
  </si>
  <si>
    <t>ชุลีวรรณ</t>
  </si>
  <si>
    <t>ปราณีธรรม</t>
  </si>
  <si>
    <t>สาขาวิชาธุรกิจการบิน</t>
  </si>
  <si>
    <t>พงศ์เทพ</t>
  </si>
  <si>
    <t>แก้วเสถียร</t>
  </si>
  <si>
    <t xml:space="preserve">พช.ม. </t>
  </si>
  <si>
    <t>เอพร</t>
  </si>
  <si>
    <t>โมฬี</t>
  </si>
  <si>
    <t>สาขาวิชาบรรณารักษ์และสารสนเทศศาสตร์</t>
  </si>
  <si>
    <t>วาสนา</t>
  </si>
  <si>
    <t>จาตุรัตน์</t>
  </si>
  <si>
    <t>สาขาวิชารัฐประศาสนศาสตร์</t>
  </si>
  <si>
    <t>วัชรี</t>
  </si>
  <si>
    <t>รวยรื่น</t>
  </si>
  <si>
    <t>ภวิกา</t>
  </si>
  <si>
    <t>ภักษา</t>
  </si>
  <si>
    <t>ค.ม.</t>
  </si>
  <si>
    <t>กลุ่มวิชาจิตวิทยาและการแนะแนว</t>
  </si>
  <si>
    <t>กมลวรรณ</t>
  </si>
  <si>
    <t>เหล่ายัง</t>
  </si>
  <si>
    <t>สาขาวิชาบริหารธุรกิจ แขนงวิชาการตลาด</t>
  </si>
  <si>
    <t>นัฎจรี</t>
  </si>
  <si>
    <t>เจริญสุข</t>
  </si>
  <si>
    <t>ศษ.ม.</t>
  </si>
  <si>
    <t>ณัชชารีย์</t>
  </si>
  <si>
    <t>ทวีหิรัญรัฐกิจ</t>
  </si>
  <si>
    <t>วชิรศักดิ์</t>
  </si>
  <si>
    <t>มัชฌิมาภิโร</t>
  </si>
  <si>
    <t>หลักสูตรสาขาวิชาสังคมศึกษา</t>
  </si>
  <si>
    <t>บรรจง</t>
  </si>
  <si>
    <t>ปลื้มใจ</t>
  </si>
  <si>
    <t>ไพจิตร</t>
  </si>
  <si>
    <t>สาขาวิชาบริหารธุรกิจ แขนงวิชาการบริหารทรัพยากรมนุษย์</t>
  </si>
  <si>
    <t>วิรีภรณ์</t>
  </si>
  <si>
    <t>ชัยเศรษฐสัมพันธ์</t>
  </si>
  <si>
    <t>สาขาวิชาการพยาบาลมารดาและทารก</t>
  </si>
  <si>
    <t>เกวลิน</t>
  </si>
  <si>
    <t>อังคณานนท์</t>
  </si>
  <si>
    <t>สาขาวิชาคอมพิวเตอร์ธุรกิจ</t>
  </si>
  <si>
    <t>พรเพ็ญ</t>
  </si>
  <si>
    <t>สุขหนู</t>
  </si>
  <si>
    <t>สาขาวิชาการบัญชี</t>
  </si>
  <si>
    <t>ณัฐวุฒิ</t>
  </si>
  <si>
    <t>สุวรรณทิพย์</t>
  </si>
  <si>
    <t>ฐิติพงศ์</t>
  </si>
  <si>
    <t>เครือหงส์</t>
  </si>
  <si>
    <t>สาขาวิชาฟิสิกส์</t>
  </si>
  <si>
    <t>เนตรนภา</t>
  </si>
  <si>
    <t>ธนพัฒน์</t>
  </si>
  <si>
    <t>สาขาวิชาสาธารณสุขชุมชน</t>
  </si>
  <si>
    <t>ลาศึกษาต่อ</t>
  </si>
  <si>
    <t>อรรถพงศ์</t>
  </si>
  <si>
    <t>ลิมป์กาญจนวัฒน์</t>
  </si>
  <si>
    <t>พีรวัจน์</t>
  </si>
  <si>
    <t>ชูเพ็ง</t>
  </si>
  <si>
    <t>สาขาวิชาสัตวศาสตร์</t>
  </si>
  <si>
    <t>กนกรัตน์</t>
  </si>
  <si>
    <t>ใสสอาด</t>
  </si>
  <si>
    <t>กฤตภาส</t>
  </si>
  <si>
    <t>จินาภาค</t>
  </si>
  <si>
    <t>สาขาวิชาวิทยาศาสตร์และเทคโนโลยีการอาหาร</t>
  </si>
  <si>
    <t>ส.อ.</t>
  </si>
  <si>
    <t>ชัยนุสนธ์</t>
  </si>
  <si>
    <t>เกษตรพงศ์ศาล</t>
  </si>
  <si>
    <t>สิทธิกร</t>
  </si>
  <si>
    <t>ศักดิ์แสง</t>
  </si>
  <si>
    <t>น.ม.</t>
  </si>
  <si>
    <t>เกศรา</t>
  </si>
  <si>
    <t>ตั้นเซ่ง</t>
  </si>
  <si>
    <t>ภควดี</t>
  </si>
  <si>
    <t>รักษ์ทอง</t>
  </si>
  <si>
    <t>วีณา</t>
  </si>
  <si>
    <t>ลิ้มสกุล</t>
  </si>
  <si>
    <t>สาขาวิชาการพบาบาลผู้ใหญ่และผู้สูงอายุ</t>
  </si>
  <si>
    <t>รัชดาภรณ์</t>
  </si>
  <si>
    <t>ขวัญศรีเพ็ชร์</t>
  </si>
  <si>
    <t>หลักสูตรสาขาวิชาศิลปศึกษา</t>
  </si>
  <si>
    <t>อัญชลีพร</t>
  </si>
  <si>
    <t>มั่นคง</t>
  </si>
  <si>
    <t>หลักสูตรสาขาวิชาคอมพิวเตอร์</t>
  </si>
  <si>
    <t>จีรวรรณ</t>
  </si>
  <si>
    <t>ศรีหนูสุด</t>
  </si>
  <si>
    <t>พช.ม.</t>
  </si>
  <si>
    <t>พลกฤต</t>
  </si>
  <si>
    <t>แสงอาวุธ</t>
  </si>
  <si>
    <t>ประดิษฐ์พร</t>
  </si>
  <si>
    <t>พงศ์เตรียง</t>
  </si>
  <si>
    <t xml:space="preserve">วิศาล </t>
  </si>
  <si>
    <t>ศรีมหาวโร</t>
  </si>
  <si>
    <t xml:space="preserve">ศศ.ด. </t>
  </si>
  <si>
    <t>อาจารย์เกษียณอายุราชการ</t>
  </si>
  <si>
    <t>วรรณะ</t>
  </si>
  <si>
    <t>วท.ด.</t>
  </si>
  <si>
    <t>ธณิศา</t>
  </si>
  <si>
    <t>สุขขารมย์</t>
  </si>
  <si>
    <t>ศศ.ม.</t>
  </si>
  <si>
    <t>ธนายุ</t>
  </si>
  <si>
    <t>ภู่วิทยาธร</t>
  </si>
  <si>
    <t>ดาริน</t>
  </si>
  <si>
    <t>รุ่งกลิ่น</t>
  </si>
  <si>
    <t>พืชผล</t>
  </si>
  <si>
    <t>วิลาวัณย์</t>
  </si>
  <si>
    <t>ทิพย์สุวรรณพร</t>
  </si>
  <si>
    <t>นงลักษณ์</t>
  </si>
  <si>
    <t>ผุดเผือก</t>
  </si>
  <si>
    <t>กาญจนา</t>
  </si>
  <si>
    <t>เผือกคง</t>
  </si>
  <si>
    <t>สินีนาฎ</t>
  </si>
  <si>
    <t>มุสิกะ</t>
  </si>
  <si>
    <t>กนกรัตณ์</t>
  </si>
  <si>
    <t>ชลศิลป์</t>
  </si>
  <si>
    <t>กรณ์</t>
  </si>
  <si>
    <t>กรภัทร์ชัยกุล</t>
  </si>
  <si>
    <t>กิตติมา</t>
  </si>
  <si>
    <t>คงทน</t>
  </si>
  <si>
    <t>ณาตยาณี</t>
  </si>
  <si>
    <t>พรหมเมือง</t>
  </si>
  <si>
    <t>ผศ.ว่าที่ร.ต. ดร.</t>
  </si>
  <si>
    <t>สิริสวัสช์</t>
  </si>
  <si>
    <t>ทองก้านเหลือง</t>
  </si>
  <si>
    <t>กลุ่มวิชาวิจัย/วัดผลและประเมินผล</t>
  </si>
  <si>
    <t>กฤษณ์</t>
  </si>
  <si>
    <t>ศรีพร</t>
  </si>
  <si>
    <t>สาขาวิชาเทคโนโลยีสารสนเทศ</t>
  </si>
  <si>
    <t>ธรรมรัตน์</t>
  </si>
  <si>
    <t>วาจาสัตย์</t>
  </si>
  <si>
    <t>สาขาวิชาเทคโนโลยีเพาะเลี้ยงสัตว์น้ำ</t>
  </si>
  <si>
    <t>ปัทมา</t>
  </si>
  <si>
    <t>สมศิลป์</t>
  </si>
  <si>
    <t>จีรนันท์  กล่อมนรา</t>
  </si>
  <si>
    <t>แก้วรักษา</t>
  </si>
  <si>
    <t>ณัฐพล</t>
  </si>
  <si>
    <t>เมฆแดง</t>
  </si>
  <si>
    <t>วิมล</t>
  </si>
  <si>
    <t>พรหมแช่ม</t>
  </si>
  <si>
    <t>ค.อ.ม.</t>
  </si>
  <si>
    <t>สาขาวิชาเทคโนโลยีไฟฟ้าอุตสาหกรรม</t>
  </si>
  <si>
    <t>กนกกาญจน์</t>
  </si>
  <si>
    <t>กิตติชาติเชาวลิต</t>
  </si>
  <si>
    <t>หลักสูตรสาขาวิชาภาษอังกฤษ</t>
  </si>
  <si>
    <t>ธัญญา</t>
  </si>
  <si>
    <t>กาศรุณ</t>
  </si>
  <si>
    <t>หลักสูตรสาขาวิชาคณิตศาสตร์</t>
  </si>
  <si>
    <t>ศิริพร</t>
  </si>
  <si>
    <t>ทวีโรจนการ</t>
  </si>
  <si>
    <t>สุพรรณิการ์</t>
  </si>
  <si>
    <t>ศรีบัวทอง</t>
  </si>
  <si>
    <t>อรุโณทัย</t>
  </si>
  <si>
    <t>เจือมณี</t>
  </si>
  <si>
    <t>อุราภรณ์</t>
  </si>
  <si>
    <t>เรืองวัชรินทร์</t>
  </si>
  <si>
    <t>นิรมล</t>
  </si>
  <si>
    <t>จันทร์สุวรรณ</t>
  </si>
  <si>
    <t>เอนก</t>
  </si>
  <si>
    <t>สุดจำนงค์</t>
  </si>
  <si>
    <t>กฤตกาล  ชาร์ลีย์</t>
  </si>
  <si>
    <t>ฑปภูผา</t>
  </si>
  <si>
    <t>ปารณีย์</t>
  </si>
  <si>
    <t>ศรีสวัสดิ์</t>
  </si>
  <si>
    <t>สาขาวิชาสังคมศึกษา</t>
  </si>
  <si>
    <t>กฤษณะ</t>
  </si>
  <si>
    <t>ทองแก้ว</t>
  </si>
  <si>
    <t>จิรศักดิ์</t>
  </si>
  <si>
    <t>แซ่โค้ว</t>
  </si>
  <si>
    <t>ค.ด.</t>
  </si>
  <si>
    <t>กลุ่มวิชาเทคโนโลยีทางการศึกษา</t>
  </si>
  <si>
    <t>พุทธชาด</t>
  </si>
  <si>
    <t>วูโอริ</t>
  </si>
  <si>
    <t>มัทนียา</t>
  </si>
  <si>
    <t>พงศ์สุวรรณ</t>
  </si>
  <si>
    <t>ปารุษยา</t>
  </si>
  <si>
    <t>เกียรติคีรี</t>
  </si>
  <si>
    <t>สุรีรัตน์</t>
  </si>
  <si>
    <t>อักษรกาญจน์</t>
  </si>
  <si>
    <t>หลักสูตรสาขาวิชาภาษาไทย</t>
  </si>
  <si>
    <t>อัญชลี</t>
  </si>
  <si>
    <t>เสาวภาคย์</t>
  </si>
  <si>
    <t>สว่างจันทร์</t>
  </si>
  <si>
    <t>ยินดี</t>
  </si>
  <si>
    <t>ณฐภัทร</t>
  </si>
  <si>
    <t>ถิรารางค์กูล</t>
  </si>
  <si>
    <t>เพชร</t>
  </si>
  <si>
    <t>ขวัญใจสกุล</t>
  </si>
  <si>
    <t>รพี</t>
  </si>
  <si>
    <t>พิกุลงาม</t>
  </si>
  <si>
    <t>สุชาดา</t>
  </si>
  <si>
    <t>ศรีใหม่</t>
  </si>
  <si>
    <t>อภิชาติ</t>
  </si>
  <si>
    <t>โกศล</t>
  </si>
  <si>
    <t>ว่าที่ร.ต.</t>
  </si>
  <si>
    <t>ธีระยุทธ</t>
  </si>
  <si>
    <t>เกิดสังข์</t>
  </si>
  <si>
    <t>สาขาวิชาการพยาบาลสุขภาพจิตและจิตเวช</t>
  </si>
  <si>
    <t>ณัฐดนัย</t>
  </si>
  <si>
    <t>พยัฆพันธ์</t>
  </si>
  <si>
    <t>ร.ม.</t>
  </si>
  <si>
    <t>กฤษณา</t>
  </si>
  <si>
    <t>สังขมุณีจินดา</t>
  </si>
  <si>
    <t>นฤมล</t>
  </si>
  <si>
    <t>ดำอ่อน</t>
  </si>
  <si>
    <t>พิสิฐ</t>
  </si>
  <si>
    <t>นิลเอก</t>
  </si>
  <si>
    <t>พ.ม.</t>
  </si>
  <si>
    <t>สาขาวิชาการเมืองการปกครอง</t>
  </si>
  <si>
    <t>ถิรวรรณ</t>
  </si>
  <si>
    <t>ทองวล</t>
  </si>
  <si>
    <t>รศ</t>
  </si>
  <si>
    <t>พูลฉัตร</t>
  </si>
  <si>
    <t>วิชัยดิษฐ</t>
  </si>
  <si>
    <t>พบ.ม.</t>
  </si>
  <si>
    <t>ธวัชชัย</t>
  </si>
  <si>
    <t>ทีปะปาล</t>
  </si>
  <si>
    <t>วนิษา</t>
  </si>
  <si>
    <t>ติคำ</t>
  </si>
  <si>
    <t>สาขาวิชาการจัดการทางวัฒนธรรม</t>
  </si>
  <si>
    <t>วรรณลพ</t>
  </si>
  <si>
    <t>มีมาก</t>
  </si>
  <si>
    <t>สาขาวิชาจิตรกรรม</t>
  </si>
  <si>
    <t>เสน่ห์</t>
  </si>
  <si>
    <t>บุญกำเนิด</t>
  </si>
  <si>
    <t>ธวัช</t>
  </si>
  <si>
    <t>บุญนวล</t>
  </si>
  <si>
    <t>สาขาวิชานิเทศศาสตร์</t>
  </si>
  <si>
    <t>อรัญญา</t>
  </si>
  <si>
    <t>รักหาบ</t>
  </si>
  <si>
    <t>ปิยะบุษ</t>
  </si>
  <si>
    <t>ปลอดอักษร</t>
  </si>
  <si>
    <t>จิตราภิรมย์</t>
  </si>
  <si>
    <t>จตุพล</t>
  </si>
  <si>
    <t>ชูจันทร์</t>
  </si>
  <si>
    <t>แพรวพรรณ</t>
  </si>
  <si>
    <t>ปานนุช</t>
  </si>
  <si>
    <t>ว.ม.</t>
  </si>
  <si>
    <t>ชนัญชิดา</t>
  </si>
  <si>
    <t>ทิพย์ญาณ</t>
  </si>
  <si>
    <t>อรพิน</t>
  </si>
  <si>
    <t>รู้ยิ่ง</t>
  </si>
  <si>
    <t>สาขาวิชาการจัดการโลจิสติกส์</t>
  </si>
  <si>
    <t>กมลพรรณ</t>
  </si>
  <si>
    <t>เจือกโว้น</t>
  </si>
  <si>
    <t>เกตุกนก</t>
  </si>
  <si>
    <t>หนูดี</t>
  </si>
  <si>
    <t>สาขาวิชาคณิตศาสตร์</t>
  </si>
  <si>
    <t>จาตุรนต์</t>
  </si>
  <si>
    <t>ทิพย์วงศ์</t>
  </si>
  <si>
    <t>ประทุมทิพย์</t>
  </si>
  <si>
    <t>ทองเจริญ</t>
  </si>
  <si>
    <t>รป.ด.</t>
  </si>
  <si>
    <t>นิภาพร</t>
  </si>
  <si>
    <t>นบนอบ</t>
  </si>
  <si>
    <t>ภ.ม.</t>
  </si>
  <si>
    <t>เนตินัย</t>
  </si>
  <si>
    <t>จีนสกุล</t>
  </si>
  <si>
    <t>พลวัต</t>
  </si>
  <si>
    <t>ภัทรกุลพิสุทธิ</t>
  </si>
  <si>
    <t>พูนศักดิ์</t>
  </si>
  <si>
    <t>บุญยัง</t>
  </si>
  <si>
    <t>มินตรา</t>
  </si>
  <si>
    <t>ตรงต่อการ</t>
  </si>
  <si>
    <t>สิทธิชัย</t>
  </si>
  <si>
    <t>ชีวะโรรส</t>
  </si>
  <si>
    <t>M.A.</t>
  </si>
  <si>
    <t>สาขาวิชาภาษาอังกฤษ</t>
  </si>
  <si>
    <t>เบญจวรรณ</t>
  </si>
  <si>
    <t>คงขน</t>
  </si>
  <si>
    <t>ไพศาล</t>
  </si>
  <si>
    <t>นาคกราย</t>
  </si>
  <si>
    <t>สาขาวิชาการเงินการธนาคาร</t>
  </si>
  <si>
    <t>มณกันต์</t>
  </si>
  <si>
    <t>สมเกื้อ</t>
  </si>
  <si>
    <t>สารภี</t>
  </si>
  <si>
    <t>ชนะทัพ</t>
  </si>
  <si>
    <t>ศราวุธ</t>
  </si>
  <si>
    <t>มากชิต</t>
  </si>
  <si>
    <t>สาขาวิชาเทคโนโลยีคอมพิวเตอร์</t>
  </si>
  <si>
    <t>สัญธิพร</t>
  </si>
  <si>
    <t>พุ่มคง</t>
  </si>
  <si>
    <t>เกสสิณี</t>
  </si>
  <si>
    <t>ตรีพงศ์พันธุ์</t>
  </si>
  <si>
    <t>สาขาวิชาการท่องเที่ยว</t>
  </si>
  <si>
    <t>กรชุลี</t>
  </si>
  <si>
    <t>คณะนา</t>
  </si>
  <si>
    <t>กรรณิการ์</t>
  </si>
  <si>
    <t>แก้วเชื้อ</t>
  </si>
  <si>
    <t>กามีละห์</t>
  </si>
  <si>
    <t>ยะโกะ</t>
  </si>
  <si>
    <t>จิรวัฒน์</t>
  </si>
  <si>
    <t>มาลา</t>
  </si>
  <si>
    <t>ชลิดา</t>
  </si>
  <si>
    <t>เลื่อมใสสุข</t>
  </si>
  <si>
    <t xml:space="preserve">Ph.D. </t>
  </si>
  <si>
    <t>ชิโนรส</t>
  </si>
  <si>
    <t>ละอองวรรณ</t>
  </si>
  <si>
    <t>ณัฐธิดา</t>
  </si>
  <si>
    <t>ศรีราชยา</t>
  </si>
  <si>
    <t>สาขาวิชาเทคโนโลยีการจัดการอุตสาหกรรม</t>
  </si>
  <si>
    <t>ภรณ์พักตรา</t>
  </si>
  <si>
    <t>ศักดา</t>
  </si>
  <si>
    <t>ปริญญา</t>
  </si>
  <si>
    <t>น้อยดอนไพร</t>
  </si>
  <si>
    <t>สิริพร อังกูรรัตน์</t>
  </si>
  <si>
    <t>อุยสุย</t>
  </si>
  <si>
    <t>สุธิพร</t>
  </si>
  <si>
    <t>ขุนทอง</t>
  </si>
  <si>
    <t>ธนาวิทย์</t>
  </si>
  <si>
    <t>บัวฝ้าย</t>
  </si>
  <si>
    <t>หนูจีนจิตร</t>
  </si>
  <si>
    <t>ณัฐา</t>
  </si>
  <si>
    <t>วิพลชัย</t>
  </si>
  <si>
    <t>สิญาธร</t>
  </si>
  <si>
    <t>ขุนอ่อน</t>
  </si>
  <si>
    <t>D.HTM</t>
  </si>
  <si>
    <t>ชวกิจ</t>
  </si>
  <si>
    <t>ทองนุ้ยพราหมณ์</t>
  </si>
  <si>
    <t>รสิดา</t>
  </si>
  <si>
    <t>ไสยรินทร์</t>
  </si>
  <si>
    <t>สุทธารัตน์</t>
  </si>
  <si>
    <t>บุญเลิศ</t>
  </si>
  <si>
    <t>นุชนารถ</t>
  </si>
  <si>
    <t>นาคฉายา</t>
  </si>
  <si>
    <t>สุนทรี</t>
  </si>
  <si>
    <t>แซ่บ่าง</t>
  </si>
  <si>
    <t>ขวัญทยา</t>
  </si>
  <si>
    <t>บุญเชิด</t>
  </si>
  <si>
    <t>พิมพลักษณ์</t>
  </si>
  <si>
    <t>โมรา</t>
  </si>
  <si>
    <t>ฉัตตมาศ</t>
  </si>
  <si>
    <t>วิเศษสินธุ์</t>
  </si>
  <si>
    <t>สมเจตน์</t>
  </si>
  <si>
    <t>ผิวทองงาม</t>
  </si>
  <si>
    <t>ฐานิตา</t>
  </si>
  <si>
    <t>อินทร์ดำ</t>
  </si>
  <si>
    <t>สมศิริ</t>
  </si>
  <si>
    <t>พยัคฆรักษ์</t>
  </si>
  <si>
    <t>ทศพร</t>
  </si>
  <si>
    <t>จินดาวรรณ</t>
  </si>
  <si>
    <t>สุดารัตน์</t>
  </si>
  <si>
    <t>หวลมุกดา</t>
  </si>
  <si>
    <t>พรวิไล</t>
  </si>
  <si>
    <t>อุ้ยดำรงธรรม</t>
  </si>
  <si>
    <t>สุพรรณริกา</t>
  </si>
  <si>
    <t>วัฒน์บุณย์</t>
  </si>
  <si>
    <t>โสภณ</t>
  </si>
  <si>
    <t>เพ็ชรพวง</t>
  </si>
  <si>
    <t>พิชยา</t>
  </si>
  <si>
    <t>มณีนาวา</t>
  </si>
  <si>
    <t>จิตรดารมย์</t>
  </si>
  <si>
    <t>รัตนวุฒิ</t>
  </si>
  <si>
    <t>ศิวัชทีปต์</t>
  </si>
  <si>
    <t>จิรหิรัญธนากร</t>
  </si>
  <si>
    <t>รัชนี</t>
  </si>
  <si>
    <t>สุขสวัสดิ์</t>
  </si>
  <si>
    <t>ชนานันท์</t>
  </si>
  <si>
    <t>โพธิ์ขวาง</t>
  </si>
  <si>
    <t>สาขาวิชาการพยาบาลเด็กและวัยรุ่น</t>
  </si>
  <si>
    <t>คณาวิทยา</t>
  </si>
  <si>
    <t>ศักดิ์กฤต</t>
  </si>
  <si>
    <t>แจมิตร</t>
  </si>
  <si>
    <t>ศุภัทรชญา</t>
  </si>
  <si>
    <t>วีระกูล</t>
  </si>
  <si>
    <t>ทัศนีย์</t>
  </si>
  <si>
    <t>สุนทร</t>
  </si>
  <si>
    <t>นิตยา</t>
  </si>
  <si>
    <t>ศรีสุข</t>
  </si>
  <si>
    <t>ปรีดา</t>
  </si>
  <si>
    <t>เรืองทอง</t>
  </si>
  <si>
    <t>ลาอบรม ภาษา อ.</t>
  </si>
  <si>
    <t>พูนทรัพย์  โกมุทผล</t>
  </si>
  <si>
    <t>ทู่กู๊ด</t>
  </si>
  <si>
    <t>สาขาวิชาการพยาบาลอนามัยชุมชน</t>
  </si>
  <si>
    <t>สุนิสา</t>
  </si>
  <si>
    <t>หาบสา</t>
  </si>
  <si>
    <t>น.ม</t>
  </si>
  <si>
    <t>อภิรดี</t>
  </si>
  <si>
    <t>กิตติสิทโธ</t>
  </si>
  <si>
    <t>ดีรภรณ์</t>
  </si>
  <si>
    <t>บัณฑิตชน</t>
  </si>
  <si>
    <t>กลุ่มวิชาปรัชญาและศาสนา</t>
  </si>
  <si>
    <t>กมลชนก</t>
  </si>
  <si>
    <t>ทองเอียด</t>
  </si>
  <si>
    <t>คงเคล้า</t>
  </si>
  <si>
    <t>ไชยวัฒน์</t>
  </si>
  <si>
    <t>ธีรศักดิ์</t>
  </si>
  <si>
    <t>บดินทร์ธร</t>
  </si>
  <si>
    <t>บัวรอด</t>
  </si>
  <si>
    <t>รป.ม.</t>
  </si>
  <si>
    <t>ศิริรัตน์  ชูพันธ์</t>
  </si>
  <si>
    <t>อรรถพลพิพัฒน์</t>
  </si>
  <si>
    <t>อ.ด.</t>
  </si>
  <si>
    <t>ชลลดา</t>
  </si>
  <si>
    <t>สาขาวิชาบริหารธุรกิจ แขนงการบริหารทรัพยากรมนุษย์</t>
  </si>
  <si>
    <t>นันทิพา</t>
  </si>
  <si>
    <t>บุษปวรรธนะ</t>
  </si>
  <si>
    <t>นศ.ม.</t>
  </si>
  <si>
    <t>คมสันต์</t>
  </si>
  <si>
    <t>เหล็มมะ</t>
  </si>
  <si>
    <t>จันทร์จิรา</t>
  </si>
  <si>
    <t>เกื้อกาญจน์</t>
  </si>
  <si>
    <t xml:space="preserve">พย.ม. </t>
  </si>
  <si>
    <t>จิดาภา</t>
  </si>
  <si>
    <t>พลรักษ์</t>
  </si>
  <si>
    <t>ส.ม.</t>
  </si>
  <si>
    <t>นาวิน</t>
  </si>
  <si>
    <t>วงศ์สมบุญ</t>
  </si>
  <si>
    <t>ตรี</t>
  </si>
  <si>
    <t>ศศ.บ.</t>
  </si>
  <si>
    <t>บรรเจิด</t>
  </si>
  <si>
    <t>เจริญเวช</t>
  </si>
  <si>
    <t>วรรณวิชณีย์</t>
  </si>
  <si>
    <t>ทองอินทราช</t>
  </si>
  <si>
    <t>จิรภา</t>
  </si>
  <si>
    <t>เสถียรพงศ์ประภา</t>
  </si>
  <si>
    <t>วริศรา</t>
  </si>
  <si>
    <t>สมเกียรติกุล</t>
  </si>
  <si>
    <t>PH.D.</t>
  </si>
  <si>
    <t>จีรภา</t>
  </si>
  <si>
    <t>กาญจนโกเมศ</t>
  </si>
  <si>
    <t>นภมาศ</t>
  </si>
  <si>
    <t>ศรีขวัญ</t>
  </si>
  <si>
    <t>ว่าที่ร.ท.</t>
  </si>
  <si>
    <t>พงศ์ชาติ</t>
  </si>
  <si>
    <t>อินทชุ่ม</t>
  </si>
  <si>
    <t>นำพิชญ์</t>
  </si>
  <si>
    <t>ธรรมหิเวศน์</t>
  </si>
  <si>
    <t>สาขาวิชาการพยายาบลผู้ใหญ่และผู้สูงอายุ</t>
  </si>
  <si>
    <t>พรสรวง</t>
  </si>
  <si>
    <t>วงศ์สวัสดิ์</t>
  </si>
  <si>
    <t>วารุณี</t>
  </si>
  <si>
    <t>สอนอินทร์</t>
  </si>
  <si>
    <t>สุนันทา</t>
  </si>
  <si>
    <t>ลักษ์ธิติกุล</t>
  </si>
  <si>
    <t>พิชัย</t>
  </si>
  <si>
    <t>สุขวุ่น</t>
  </si>
  <si>
    <t>สุมณฑา</t>
  </si>
  <si>
    <t>โพธิบุตร</t>
  </si>
  <si>
    <t>อริศรา</t>
  </si>
  <si>
    <t>สุขศรี</t>
  </si>
  <si>
    <t>วันเฉลิม</t>
  </si>
  <si>
    <t>พลดี</t>
  </si>
  <si>
    <t>กานต์ธิดา</t>
  </si>
  <si>
    <t>บุญมา</t>
  </si>
  <si>
    <t>ชมพูนุท</t>
  </si>
  <si>
    <t>เพชรนิรมล</t>
  </si>
  <si>
    <t>กฤษณพงษ์</t>
  </si>
  <si>
    <t>รป.ม</t>
  </si>
  <si>
    <t>มนตรี</t>
  </si>
  <si>
    <t>ด้วงชนะ</t>
  </si>
  <si>
    <t>ค.บ.</t>
  </si>
  <si>
    <t>สาขาวิชาดนตรีสากล</t>
  </si>
  <si>
    <t>นิสากร</t>
  </si>
  <si>
    <t>สุขหิรัญ</t>
  </si>
  <si>
    <t>กันยารัตน์</t>
  </si>
  <si>
    <t>จันทร์สว่าง</t>
  </si>
  <si>
    <t>กิติมา</t>
  </si>
  <si>
    <t>ทวนน้อย</t>
  </si>
  <si>
    <t>จารุโส</t>
  </si>
  <si>
    <t>สุดคีรี</t>
  </si>
  <si>
    <t>สาขาวิชาพัฒนาชุมชน</t>
  </si>
  <si>
    <t>จิรวรรณ</t>
  </si>
  <si>
    <t>พรหมทอง</t>
  </si>
  <si>
    <t>สาขาวิชาภาษาไทยธุรกิจ</t>
  </si>
  <si>
    <t>ปรีดามน</t>
  </si>
  <si>
    <t>คำวชิรพิทักษ์</t>
  </si>
  <si>
    <t>ณฐกร</t>
  </si>
  <si>
    <t>นิยมเดชา</t>
  </si>
  <si>
    <t xml:space="preserve">ศศ.ม. </t>
  </si>
  <si>
    <t>เดชวินิตย์</t>
  </si>
  <si>
    <t>ศรีพิณ</t>
  </si>
  <si>
    <t>รวงนลิน</t>
  </si>
  <si>
    <t>เทพนวล</t>
  </si>
  <si>
    <t>นูรูลฮูดา</t>
  </si>
  <si>
    <t>เจะเลาะ</t>
  </si>
  <si>
    <t>สาขาวิชาภาษามลายู</t>
  </si>
  <si>
    <t>สมเชาว์</t>
  </si>
  <si>
    <t>ชาตินฤดม</t>
  </si>
  <si>
    <t xml:space="preserve">ศศ.ม. , Dip.Test </t>
  </si>
  <si>
    <t>สมทรง</t>
  </si>
  <si>
    <t>นุ่มนวล</t>
  </si>
  <si>
    <t>ลักษมี</t>
  </si>
  <si>
    <t>ชัยเจริญวิมลกุล</t>
  </si>
  <si>
    <t>สาขาวิชาเคมี</t>
  </si>
  <si>
    <t>วนิดา</t>
  </si>
  <si>
    <t>คำประไพ</t>
  </si>
  <si>
    <t>สรัญ</t>
  </si>
  <si>
    <t>เพชรรักษ์</t>
  </si>
  <si>
    <t>ปิยะรัตน์</t>
  </si>
  <si>
    <t>ภิรมแก้ว</t>
  </si>
  <si>
    <t>ศุภชัย</t>
  </si>
  <si>
    <t>ดำคำ</t>
  </si>
  <si>
    <t>อมรทิพย์</t>
  </si>
  <si>
    <t>ประยูรวงค์</t>
  </si>
  <si>
    <t>ปุณยวีร์</t>
  </si>
  <si>
    <t>หนูประกอบ</t>
  </si>
  <si>
    <t>พสุวดี</t>
  </si>
  <si>
    <t>พลพิชัย</t>
  </si>
  <si>
    <t>วิทวัส</t>
  </si>
  <si>
    <t>ขุนหนู</t>
  </si>
  <si>
    <t>อุบลทา</t>
  </si>
  <si>
    <t>สมมารถ</t>
  </si>
  <si>
    <t>เบญญา</t>
  </si>
  <si>
    <t>จริยวิจิตร</t>
  </si>
  <si>
    <t>MSc</t>
  </si>
  <si>
    <t>สาขาวิชาการจัดการอุตสาหกรรมท่องเที่ยวและการบริการระหว่างประเทศ</t>
  </si>
  <si>
    <t>สุพัฒน์</t>
  </si>
  <si>
    <t>สีระพัดสะ</t>
  </si>
  <si>
    <t>เสรี</t>
  </si>
  <si>
    <t>ด้วงคำจันทร์</t>
  </si>
  <si>
    <t>อภิญญา</t>
  </si>
  <si>
    <t>ศิริวรรณ</t>
  </si>
  <si>
    <t>สาขาวิชาวิชาภาษาจีน</t>
  </si>
  <si>
    <t>อมรรัตน์</t>
  </si>
  <si>
    <t>แซ่กวั่ง</t>
  </si>
  <si>
    <t>สาขาวิชาสารสนเทศศาสตร์และบรรณารักษศาสตร์</t>
  </si>
  <si>
    <t>อยับ</t>
  </si>
  <si>
    <t>ซาคัดคาน</t>
  </si>
  <si>
    <t>อรรัมภา</t>
  </si>
  <si>
    <t>ทองพุฒ</t>
  </si>
  <si>
    <t>สาขาภาษาอังกฤษธุรกิจ</t>
  </si>
  <si>
    <t>อุมา</t>
  </si>
  <si>
    <t>สินธุเศรษฐ</t>
  </si>
  <si>
    <t>นนทิรา</t>
  </si>
  <si>
    <t>แสงเดช</t>
  </si>
  <si>
    <t>เบญจมาภรณ์</t>
  </si>
  <si>
    <t>คงชนะ</t>
  </si>
  <si>
    <t>ศศิธร</t>
  </si>
  <si>
    <t>อุชุพงศธร</t>
  </si>
  <si>
    <t>MA</t>
  </si>
  <si>
    <t>พัฒชฎา</t>
  </si>
  <si>
    <t>เสนประดิษฐ์</t>
  </si>
  <si>
    <t>อร่ามรัศมิ์</t>
  </si>
  <si>
    <t>มณฑา</t>
  </si>
  <si>
    <t>เอมสวัสดิ์</t>
  </si>
  <si>
    <t>เมธินี</t>
  </si>
  <si>
    <t>ศรีกาญจน์</t>
  </si>
  <si>
    <t>รศ.</t>
  </si>
  <si>
    <t>สุณีย์</t>
  </si>
  <si>
    <t>ลองประเสริฐ</t>
  </si>
  <si>
    <t>ศศ.ม.,พบ.ม.</t>
  </si>
  <si>
    <t>สาขาวิชาบริหารธุรกิจ แขนงการจัดการทั่วไป</t>
  </si>
  <si>
    <t>เหมือนมาด</t>
  </si>
  <si>
    <t>หนุมาศ</t>
  </si>
  <si>
    <t>ศันสนีย์</t>
  </si>
  <si>
    <t>กิตติกร</t>
  </si>
  <si>
    <t>สุทธิพรรณ</t>
  </si>
  <si>
    <t>ชิตินทร</t>
  </si>
  <si>
    <t>แกล้วทนง</t>
  </si>
  <si>
    <t>สอนสังข์</t>
  </si>
  <si>
    <t>จิตติมา</t>
  </si>
  <si>
    <t>จ้อยเจือ</t>
  </si>
  <si>
    <t>คณิต</t>
  </si>
  <si>
    <t>หนูพลอย</t>
  </si>
  <si>
    <t>ชลิตา</t>
  </si>
  <si>
    <t>ชีววิริยะนนท์</t>
  </si>
  <si>
    <t>ประสิทธิ์</t>
  </si>
  <si>
    <t>ทองแจ่ม</t>
  </si>
  <si>
    <t>ชฎาภรณ์</t>
  </si>
  <si>
    <t>พจนาถ</t>
  </si>
  <si>
    <t>ขอประเสริฐ</t>
  </si>
  <si>
    <t>ยุวดี</t>
  </si>
  <si>
    <t>ศรีชัย</t>
  </si>
  <si>
    <t>ฤกษ์ฤดี</t>
  </si>
  <si>
    <t>นาควิจิตร</t>
  </si>
  <si>
    <t>คมกริษณ์</t>
  </si>
  <si>
    <t>ศรีพันธ์</t>
  </si>
  <si>
    <t>วศ.ม.</t>
  </si>
  <si>
    <t>สมคิด</t>
  </si>
  <si>
    <t>นาคขวัญ</t>
  </si>
  <si>
    <t>สุมิตร</t>
  </si>
  <si>
    <t>จิรังนิมิตสกุล</t>
  </si>
  <si>
    <t>อัชนา</t>
  </si>
  <si>
    <t>ปลอดแก้ว</t>
  </si>
  <si>
    <t>ธัญญาภัส</t>
  </si>
  <si>
    <t>ทองมุสิทธิ์</t>
  </si>
  <si>
    <t>วราภรณ์</t>
  </si>
  <si>
    <t>ปิ่นแก้ว</t>
  </si>
  <si>
    <t>กชณิภา</t>
  </si>
  <si>
    <t>ผลพฤกษ์</t>
  </si>
  <si>
    <t>คันธรส</t>
  </si>
  <si>
    <t>สุขกุล</t>
  </si>
  <si>
    <t>จุฑาพร</t>
  </si>
  <si>
    <t>อินทะสะระ</t>
  </si>
  <si>
    <t>ธารณา</t>
  </si>
  <si>
    <t>กาญจนรจิต</t>
  </si>
  <si>
    <t>ฐิตารีย์</t>
  </si>
  <si>
    <t>พันธุ์วิชาติกุล</t>
  </si>
  <si>
    <t>พยม.</t>
  </si>
  <si>
    <t>ณัฐพร</t>
  </si>
  <si>
    <t>จุ้ยจุลเจิม</t>
  </si>
  <si>
    <t>นุชนาถ</t>
  </si>
  <si>
    <t>วิชิต</t>
  </si>
  <si>
    <t>ณันญรัตน์</t>
  </si>
  <si>
    <t>คุ้มครอง</t>
  </si>
  <si>
    <t>นันทวรรณ</t>
  </si>
  <si>
    <t>ช่างคิด</t>
  </si>
  <si>
    <t>ประชุมพร</t>
  </si>
  <si>
    <t>บัวคลี่</t>
  </si>
  <si>
    <t>รชยา</t>
  </si>
  <si>
    <t>ยิกุสังข์</t>
  </si>
  <si>
    <t>พย.ม</t>
  </si>
  <si>
    <t>นิตย์</t>
  </si>
  <si>
    <t>หทัยวสีวงศ์ สุขศรี</t>
  </si>
  <si>
    <t>Ph.D</t>
  </si>
  <si>
    <t>สาขาวิชาบริหารธุรกิจมหาบัณฑิต</t>
  </si>
  <si>
    <t>สุรีพร</t>
  </si>
  <si>
    <t>ชุมแดง</t>
  </si>
  <si>
    <t>กิ่งกาญจน์</t>
  </si>
  <si>
    <t>สุพรศิริสิน</t>
  </si>
  <si>
    <t>สาขาวิชาภาษาอังกฤษธุรกิจ</t>
  </si>
  <si>
    <t>บัวผิน</t>
  </si>
  <si>
    <t>โตทรัพย์</t>
  </si>
  <si>
    <t>ณ ฤทัย</t>
  </si>
  <si>
    <t>จันทร์ทัพ</t>
  </si>
  <si>
    <t>ดลลักษณ์</t>
  </si>
  <si>
    <t>บางศุข</t>
  </si>
  <si>
    <t>ธัญญ์ฐิตา</t>
  </si>
  <si>
    <t>อัครภิรมย์ชัย</t>
  </si>
  <si>
    <t>ธาตรี</t>
  </si>
  <si>
    <t>คำแหง</t>
  </si>
  <si>
    <t>ดุษฎี</t>
  </si>
  <si>
    <t>ร่วมสนิท</t>
  </si>
  <si>
    <t>ภูมิ</t>
  </si>
  <si>
    <t>พรหมพาหกุล</t>
  </si>
  <si>
    <t>LL.D.</t>
  </si>
  <si>
    <t>ถนอม</t>
  </si>
  <si>
    <t>ห่อวงศ์สกุล</t>
  </si>
  <si>
    <t>สมปราชญ์</t>
  </si>
  <si>
    <t>วุฒิจันทร์</t>
  </si>
  <si>
    <t>ปรด.</t>
  </si>
  <si>
    <t>สุมาลัย</t>
  </si>
  <si>
    <t>กาลวิบูลย์</t>
  </si>
  <si>
    <t>สาขาวิชาวิชาปรัชญาและศาสนา</t>
  </si>
  <si>
    <t>พงษ์จันทร์</t>
  </si>
  <si>
    <t>คล้ายอุดม</t>
  </si>
  <si>
    <t>พรทิพย์</t>
  </si>
  <si>
    <t>ทวีพงษ์</t>
  </si>
  <si>
    <t>ทัศนพรรณ</t>
  </si>
  <si>
    <t>เวชศาสตร์</t>
  </si>
  <si>
    <t>พรศุลี</t>
  </si>
  <si>
    <t>สุทธโส</t>
  </si>
  <si>
    <t>พวงเพ็ญ</t>
  </si>
  <si>
    <t>ชูรินทร์</t>
  </si>
  <si>
    <t>บช.ด.ปร.ด.</t>
  </si>
  <si>
    <t>ชรินทร์</t>
  </si>
  <si>
    <t>ฉวาง</t>
  </si>
  <si>
    <t>นิภาส</t>
  </si>
  <si>
    <t>ลีนะธรรม</t>
  </si>
  <si>
    <t>สาขาวิชาเทคโนโลยีกาจัดการอุตสาหกรรม</t>
  </si>
  <si>
    <t>พิมพ์แพร</t>
  </si>
  <si>
    <t>พุทธิชีวิน</t>
  </si>
  <si>
    <t>เรืองภาณุพันธ์</t>
  </si>
  <si>
    <t xml:space="preserve">วท.ม. </t>
  </si>
  <si>
    <t>ณันทิวร</t>
  </si>
  <si>
    <t>เทียนแป้น</t>
  </si>
  <si>
    <t>ภวิษณ์ณัฏฐ์</t>
  </si>
  <si>
    <t>เวชวิฐาน</t>
  </si>
  <si>
    <t>นนทศักดิ์</t>
  </si>
  <si>
    <t>จันทร์ชุม</t>
  </si>
  <si>
    <t>เบญจมาส</t>
  </si>
  <si>
    <t>เปาะทอง</t>
  </si>
  <si>
    <t>วิมลทรง</t>
  </si>
  <si>
    <t>สาขาวิชาการจัดการภัยพิพัติ</t>
  </si>
  <si>
    <t>แสงรวี</t>
  </si>
  <si>
    <t>วิฑูรย์พันธุ์</t>
  </si>
  <si>
    <t>มิติ</t>
  </si>
  <si>
    <t>เจียรพันธุ์</t>
  </si>
  <si>
    <t>สาขาวิชาไฟฟ้าอุตสาหรรม</t>
  </si>
  <si>
    <t>อัจฉราวรรณ</t>
  </si>
  <si>
    <t>รัตนพันธ์</t>
  </si>
  <si>
    <t>ปณิดา</t>
  </si>
  <si>
    <t>รัตนรังษี</t>
  </si>
  <si>
    <t>ปูริณชญาน์</t>
  </si>
  <si>
    <t>วิสุทธิ์สิริ</t>
  </si>
  <si>
    <t>ภัทราวรรณ</t>
  </si>
  <si>
    <t>คหะวงศ์</t>
  </si>
  <si>
    <t>สาขาวิชาเทคโนโลยีวัสดุและการผลิต</t>
  </si>
  <si>
    <t>พรหมศิริไพบูลย์</t>
  </si>
  <si>
    <t>อรณิช</t>
  </si>
  <si>
    <t>อรรถกร</t>
  </si>
  <si>
    <t>วิริยะ</t>
  </si>
  <si>
    <t>กลิ่นเสาวคนธ์</t>
  </si>
  <si>
    <t>อานนท์</t>
  </si>
  <si>
    <t>ชูแก้ว</t>
  </si>
  <si>
    <t>จีรติ</t>
  </si>
  <si>
    <t>พูนเอียด</t>
  </si>
  <si>
    <t>ศิโรจน์</t>
  </si>
  <si>
    <t>พิมาน</t>
  </si>
  <si>
    <t>สงบ</t>
  </si>
  <si>
    <t>สิงสันจิตร</t>
  </si>
  <si>
    <t>นิศารัตน์</t>
  </si>
  <si>
    <t>ไทยทอง</t>
  </si>
  <si>
    <t>มัลลิตา</t>
  </si>
  <si>
    <t>ชูติระกะ</t>
  </si>
  <si>
    <t>Mcom</t>
  </si>
  <si>
    <t>นินธนา</t>
  </si>
  <si>
    <t>พงศกร</t>
  </si>
  <si>
    <t>ศยามล</t>
  </si>
  <si>
    <t>รัชกร</t>
  </si>
  <si>
    <t>นามกร</t>
  </si>
  <si>
    <t>สุมาลี</t>
  </si>
  <si>
    <t>จิระจรัส</t>
  </si>
  <si>
    <t>กนกวรรณ</t>
  </si>
  <si>
    <t>แก้วเกาะสะบ้า</t>
  </si>
  <si>
    <t>ไซนีย๊ะ</t>
  </si>
  <si>
    <t>สะมาลา</t>
  </si>
  <si>
    <t>หรรษา</t>
  </si>
  <si>
    <t>เฉลิมพิพัฒน์</t>
  </si>
  <si>
    <t>วรรณพิชญ์</t>
  </si>
  <si>
    <t>จุลกัลป์</t>
  </si>
  <si>
    <t>การจัดการธุรกิจอาหาร</t>
  </si>
  <si>
    <t>พราวตา</t>
  </si>
  <si>
    <t>จันทโร</t>
  </si>
  <si>
    <t>สมมาส</t>
  </si>
  <si>
    <t>เส้งสุย</t>
  </si>
  <si>
    <t>สุรชัย</t>
  </si>
  <si>
    <t>สังข์งาม</t>
  </si>
  <si>
    <t>สุวรรณา</t>
  </si>
  <si>
    <t>พลภักดี</t>
  </si>
  <si>
    <t>อรุษ</t>
  </si>
  <si>
    <t>คงรุ่งโชค</t>
  </si>
  <si>
    <t>บุญฤกษ์</t>
  </si>
  <si>
    <t>บุญคง</t>
  </si>
  <si>
    <t>กชกร</t>
  </si>
  <si>
    <t>เพ็งศรี</t>
  </si>
  <si>
    <t>สต.ม.</t>
  </si>
  <si>
    <t>กนกกานต์</t>
  </si>
  <si>
    <t>ฐิติภรณ์พันธ์</t>
  </si>
  <si>
    <t>Dr.rer.nat.</t>
  </si>
  <si>
    <t>ณรงค์ศักดิ์</t>
  </si>
  <si>
    <t>จายางกูร</t>
  </si>
  <si>
    <t>อัญชุลี</t>
  </si>
  <si>
    <t>ณ ตะกั่วทุ่ง</t>
  </si>
  <si>
    <t>นิธิศ</t>
  </si>
  <si>
    <t>เสาแก้ว</t>
  </si>
  <si>
    <t>เพ็ชรวรรณ</t>
  </si>
  <si>
    <t>เอกลักษณ์</t>
  </si>
  <si>
    <t>เจ้าแก้ว</t>
  </si>
  <si>
    <t>ทรงศรี</t>
  </si>
  <si>
    <t>ชำนาญกิจ</t>
  </si>
  <si>
    <t>เกียรติศักดิ์</t>
  </si>
  <si>
    <t>ดวงจันทร์</t>
  </si>
  <si>
    <t>อ.ม.</t>
  </si>
  <si>
    <t>จุฑารัตน์</t>
  </si>
  <si>
    <t>ธาราทิศ</t>
  </si>
  <si>
    <t>ชิรวัฒน์</t>
  </si>
  <si>
    <t>นิจเนตร</t>
  </si>
  <si>
    <t>อาจารย์สัญญาจ้าง/กรรมการโปรแกรม</t>
  </si>
  <si>
    <t>เปรมกมล</t>
  </si>
  <si>
    <t>ปิยะทัต</t>
  </si>
  <si>
    <t>ภัทรวดี</t>
  </si>
  <si>
    <t>อินทปันตี</t>
  </si>
  <si>
    <t>ขวัญณภัทร</t>
  </si>
  <si>
    <t>หิมทอง</t>
  </si>
  <si>
    <t>ลภัสรดา</t>
  </si>
  <si>
    <t>เนียมนุช</t>
  </si>
  <si>
    <t>ทองเนื้อห้า</t>
  </si>
  <si>
    <t>จารีย์</t>
  </si>
  <si>
    <t>พรหมณะ</t>
  </si>
  <si>
    <t>บธ.บ.</t>
  </si>
  <si>
    <t>จิตรี</t>
  </si>
  <si>
    <t>ไทรทอง</t>
  </si>
  <si>
    <t xml:space="preserve">M.A. </t>
  </si>
  <si>
    <t>เกษร</t>
  </si>
  <si>
    <t>เมืองทิพย์</t>
  </si>
  <si>
    <t>สาขาวิชาพืชศาสตร์</t>
  </si>
  <si>
    <t>มัณฑน์นันท์</t>
  </si>
  <si>
    <t>ขุนฤทธิ์</t>
  </si>
  <si>
    <t>Philology</t>
  </si>
  <si>
    <t>อินทรียา</t>
  </si>
  <si>
    <t>หลีกันชะ</t>
  </si>
  <si>
    <t>จันทรา</t>
  </si>
  <si>
    <t>บุญวิชัย</t>
  </si>
  <si>
    <t>จิณัฐตา</t>
  </si>
  <si>
    <t>จิตเกษม</t>
  </si>
  <si>
    <t>หลำสะอาด</t>
  </si>
  <si>
    <t>ศีลประชาวงศ์</t>
  </si>
  <si>
    <t>Dtech</t>
  </si>
  <si>
    <t>จิตสอางค์</t>
  </si>
  <si>
    <t>ตรัยพรวรยุตก์</t>
  </si>
  <si>
    <t>สินีนาท</t>
  </si>
  <si>
    <t>โชคดำเกิง</t>
  </si>
  <si>
    <t>ชวนพิศ</t>
  </si>
  <si>
    <t>เรืองจรัส</t>
  </si>
  <si>
    <t>ณัฐกานต์</t>
  </si>
  <si>
    <t>แน่พิมาย</t>
  </si>
  <si>
    <t>ชุติมา</t>
  </si>
  <si>
    <t>ธนุพล</t>
  </si>
  <si>
    <t>ฉันทกูล</t>
  </si>
  <si>
    <t>สาขาวิชาศิลปศึกษา</t>
  </si>
  <si>
    <t>นิภาภรณ์</t>
  </si>
  <si>
    <t>มีพันธุ์</t>
  </si>
  <si>
    <t>ชัยรัตนะ</t>
  </si>
  <si>
    <t>ปิยะวัฒน์</t>
  </si>
  <si>
    <t>แสงเพชร</t>
  </si>
  <si>
    <t>วีณา  จิรัตฐิวรุตม์กุล</t>
  </si>
  <si>
    <t>ชัยสาร</t>
  </si>
  <si>
    <t>บรรณรักษ์</t>
  </si>
  <si>
    <t>คุ้มรักษา</t>
  </si>
  <si>
    <t>สาขาวิชาวิทยาศาสตร์</t>
  </si>
  <si>
    <t>พิชามญชุ์</t>
  </si>
  <si>
    <t>สุรียพรรณ</t>
  </si>
  <si>
    <t>ศักดิ์ชัย</t>
  </si>
  <si>
    <t>กรรมารางกูร</t>
  </si>
  <si>
    <t>วิชุนี</t>
  </si>
  <si>
    <t>พันธ์น้อย</t>
  </si>
  <si>
    <t>ศศ.ม</t>
  </si>
  <si>
    <t>เสพย์ธรรม</t>
  </si>
  <si>
    <t>ภูภณัช</t>
  </si>
  <si>
    <t>รัตนชัย</t>
  </si>
  <si>
    <t>จวง</t>
  </si>
  <si>
    <t>รุ้งกานต์</t>
  </si>
  <si>
    <t>พลายแก้ว</t>
  </si>
  <si>
    <t>กัลญา</t>
  </si>
  <si>
    <t>แก้วประดิษฐ์</t>
  </si>
  <si>
    <t>ณัฐปภัสร์</t>
  </si>
  <si>
    <t>บุญดำ</t>
  </si>
  <si>
    <t>สาขาวิชาออกแบบผลิตภัณฑ์</t>
  </si>
  <si>
    <t>ภณัฐดาว</t>
  </si>
  <si>
    <t>จันทรศิริ</t>
  </si>
  <si>
    <t>ธิติ</t>
  </si>
  <si>
    <t>พานวัน</t>
  </si>
  <si>
    <t>ศน.ม.</t>
  </si>
  <si>
    <t>มนัสชัย</t>
  </si>
  <si>
    <t>รัตนบุรี</t>
  </si>
  <si>
    <t>ศป.ม.</t>
  </si>
  <si>
    <t>ฤทัยชนก</t>
  </si>
  <si>
    <t>ห่วงจริง</t>
  </si>
  <si>
    <t>วชิรศรณ์</t>
  </si>
  <si>
    <t>แสงสุวรรณ</t>
  </si>
  <si>
    <t>บัญชา</t>
  </si>
  <si>
    <t>อาษากิจ</t>
  </si>
  <si>
    <t>วรรณธิรา</t>
  </si>
  <si>
    <t>วิระวรรณ</t>
  </si>
  <si>
    <t>สาขาวิชาภาษาไทย</t>
  </si>
  <si>
    <t>ถกล</t>
  </si>
  <si>
    <t>ศรีแก้ว</t>
  </si>
  <si>
    <t>วัศรนันทร์</t>
  </si>
  <si>
    <t>ชูทัพ</t>
  </si>
  <si>
    <t>หลักสูตสาขาวิชาภาษาไทย</t>
  </si>
  <si>
    <t>ทรงศักดิ์</t>
  </si>
  <si>
    <t>พรหมเมตจิต</t>
  </si>
  <si>
    <t>ศิรเศรษฐ</t>
  </si>
  <si>
    <t>ภู่ศรี</t>
  </si>
  <si>
    <t>วศ.ด.</t>
  </si>
  <si>
    <t>เพ็ญนภา</t>
  </si>
  <si>
    <t>สวนทอง</t>
  </si>
  <si>
    <t>ธนา</t>
  </si>
  <si>
    <t>จารุพันธุเศรษฐ์</t>
  </si>
  <si>
    <t>มาดล</t>
  </si>
  <si>
    <t>จรูญรัตน์</t>
  </si>
  <si>
    <t>ศิวรี</t>
  </si>
  <si>
    <t>สุดสนิท</t>
  </si>
  <si>
    <t>สิทธิพร</t>
  </si>
  <si>
    <t>รอดปังหวาน</t>
  </si>
  <si>
    <t>สมสิรี</t>
  </si>
  <si>
    <t>มนัส</t>
  </si>
  <si>
    <t xml:space="preserve">สิปปภาส  </t>
  </si>
  <si>
    <t>พรหมโชติ</t>
  </si>
  <si>
    <t>นรินทร์</t>
  </si>
  <si>
    <t>สุขกรี</t>
  </si>
  <si>
    <t>ทิวาพร</t>
  </si>
  <si>
    <t>กลิ่นกล่อม</t>
  </si>
  <si>
    <t>เสาวนันท์</t>
  </si>
  <si>
    <t>ขวัญแก้ว</t>
  </si>
  <si>
    <t>ศรีวาลี</t>
  </si>
  <si>
    <t>ทองเลี่ยมนาค</t>
  </si>
  <si>
    <t>อาทิตยา</t>
  </si>
  <si>
    <t>จิตร์เอื้อเฟื้อ</t>
  </si>
  <si>
    <t>สุวิมล</t>
  </si>
  <si>
    <t>เวชวิโรจน์</t>
  </si>
  <si>
    <t>นนทชัย</t>
  </si>
  <si>
    <t>กนกอร</t>
  </si>
  <si>
    <t>ทองใหญ่</t>
  </si>
  <si>
    <t>อชิรญาณ์</t>
  </si>
  <si>
    <t>กลัดสวัสดิ์</t>
  </si>
  <si>
    <t>LL.M.</t>
  </si>
  <si>
    <t>กันญารัตน์</t>
  </si>
  <si>
    <t>หนูชุม</t>
  </si>
  <si>
    <t>กัญญาภัค</t>
  </si>
  <si>
    <t>เทียนโชติ</t>
  </si>
  <si>
    <t>พย.บ.</t>
  </si>
  <si>
    <t>ดอกรัก</t>
  </si>
  <si>
    <t>สุขแก้วมณี</t>
  </si>
  <si>
    <t>ว.ท.ม.</t>
  </si>
  <si>
    <t>ธิดา</t>
  </si>
  <si>
    <t>บุตรรักษ์</t>
  </si>
  <si>
    <t>ภูชิยา</t>
  </si>
  <si>
    <t>สุวรรณโชติ</t>
  </si>
  <si>
    <t>จุฬาลักษณ์</t>
  </si>
  <si>
    <t>แก้วสุก</t>
  </si>
  <si>
    <t>วิภาดา</t>
  </si>
  <si>
    <t>เพชรรัตน์</t>
  </si>
  <si>
    <t>ศิลป์วิทยารักษ์</t>
  </si>
  <si>
    <t>วายุรี</t>
  </si>
  <si>
    <t>ลำโป</t>
  </si>
  <si>
    <t>ศิมาภรณ์</t>
  </si>
  <si>
    <t>ห้องล่อง</t>
  </si>
  <si>
    <t>พรพรหม</t>
  </si>
  <si>
    <t>พรหมเมศร์</t>
  </si>
  <si>
    <t>สุรางคนางค์</t>
  </si>
  <si>
    <t>เจริญรักษ์</t>
  </si>
  <si>
    <t>หงษาวดี</t>
  </si>
  <si>
    <t>โยธาทิพย์</t>
  </si>
  <si>
    <t>ฉลองชัย</t>
  </si>
  <si>
    <t>โฉมทอง</t>
  </si>
  <si>
    <t>ดศ.ม.</t>
  </si>
  <si>
    <t>พัชรี</t>
  </si>
  <si>
    <t>หลุ่งหม่าน</t>
  </si>
  <si>
    <t>ทิพย์สตรี</t>
  </si>
  <si>
    <t>ทิพย์มนตรี</t>
  </si>
  <si>
    <t>เหล่าพราหมณ์</t>
  </si>
  <si>
    <t>พีระพัฒฏ์</t>
  </si>
  <si>
    <t>ทองละเอียด</t>
  </si>
  <si>
    <t>นุชนาฎ</t>
  </si>
  <si>
    <t>อิ่มใจดี</t>
  </si>
  <si>
    <t>จินดาพร</t>
  </si>
  <si>
    <t>แก้วลายทอง</t>
  </si>
  <si>
    <t>ทิพย์ประชาบาล</t>
  </si>
  <si>
    <t>จิราวรรณ</t>
  </si>
  <si>
    <t>เทพจินดา</t>
  </si>
  <si>
    <t>ชัญญา</t>
  </si>
  <si>
    <t>อุดมประมวล</t>
  </si>
  <si>
    <t>ทวัช</t>
  </si>
  <si>
    <t>บุญแสง</t>
  </si>
  <si>
    <t>มาริสา</t>
  </si>
  <si>
    <t>อินทวงศ์</t>
  </si>
  <si>
    <t>พรหมคุ้ม</t>
  </si>
  <si>
    <t>ภูริชญ์</t>
  </si>
  <si>
    <t>สิทธิกูล</t>
  </si>
  <si>
    <t>พัชรินทร์</t>
  </si>
  <si>
    <t>จันทร์ส่องแสง</t>
  </si>
  <si>
    <t>วารวิชนี</t>
  </si>
  <si>
    <t>หวั่นหนู</t>
  </si>
  <si>
    <t>มาโนชญ์</t>
  </si>
  <si>
    <t>ยกเชื้อ</t>
  </si>
  <si>
    <t xml:space="preserve">ศป.ม. </t>
  </si>
  <si>
    <t xml:space="preserve">สาขาวิชาดนตรีสากล </t>
  </si>
  <si>
    <t>วรรณภา</t>
  </si>
  <si>
    <t>สรรพสิทธิ์</t>
  </si>
  <si>
    <t>รัตนา</t>
  </si>
  <si>
    <t>วงศ์ชูพันธ์</t>
  </si>
  <si>
    <t>กิตติพิชญ์</t>
  </si>
  <si>
    <t>โสภา</t>
  </si>
  <si>
    <t>จุไรพร</t>
  </si>
  <si>
    <t>ชีพประสพ</t>
  </si>
  <si>
    <t>ศิริอร</t>
  </si>
  <si>
    <t>เพชรภิรมย์</t>
  </si>
  <si>
    <t>วสันต์</t>
  </si>
  <si>
    <t>ถิ่นเขาต่อ</t>
  </si>
  <si>
    <t>สมชาย</t>
  </si>
  <si>
    <t>บุญคงมาก</t>
  </si>
  <si>
    <t>งามวงศ์วิวัฒน์</t>
  </si>
  <si>
    <t>สันติชัย</t>
  </si>
  <si>
    <t>แย้มใหม่</t>
  </si>
  <si>
    <t>ประภัสสร</t>
  </si>
  <si>
    <t>อักษรพันธ์</t>
  </si>
  <si>
    <t>สิทธิพันธ์</t>
  </si>
  <si>
    <t>วิลาวรรณ</t>
  </si>
  <si>
    <t>มากยอด</t>
  </si>
  <si>
    <t>สุทธาทิพย์</t>
  </si>
  <si>
    <t>อร่ามศักดิ์</t>
  </si>
  <si>
    <t>สดากาญจน์</t>
  </si>
  <si>
    <t>เอี่ยมจันทร์ประทีป</t>
  </si>
  <si>
    <t>กฤษมาศ</t>
  </si>
  <si>
    <t>พันธุ์มูสิก</t>
  </si>
  <si>
    <t>ศิรวัฒน์</t>
  </si>
  <si>
    <t>เฮงชัยโย</t>
  </si>
  <si>
    <t>คอ.ม.</t>
  </si>
  <si>
    <t>จิตราพร</t>
  </si>
  <si>
    <t>มงคลเคหา</t>
  </si>
  <si>
    <t>ชุตินันท์</t>
  </si>
  <si>
    <t>หนูบุตร</t>
  </si>
  <si>
    <t>นภัสส์สินี</t>
  </si>
  <si>
    <t>รอดเกิด</t>
  </si>
  <si>
    <t>สหนิบุตร</t>
  </si>
  <si>
    <t>สมพงษ์</t>
  </si>
  <si>
    <t>ยิ่งเมือง</t>
  </si>
  <si>
    <t>สมพร</t>
  </si>
  <si>
    <t>ศรีอาภานนท์</t>
  </si>
  <si>
    <t>โสวภา</t>
  </si>
  <si>
    <t>สงขาว</t>
  </si>
  <si>
    <t>สุภาวดี</t>
  </si>
  <si>
    <t>พรหมบุตร</t>
  </si>
  <si>
    <t>อโนเชาว์</t>
  </si>
  <si>
    <t xml:space="preserve">อ.ม. </t>
  </si>
  <si>
    <t>อรสุธี  วัฒนพฤกษ์</t>
  </si>
  <si>
    <t>สุดวรรณ</t>
  </si>
  <si>
    <t>สุกัญญา</t>
  </si>
  <si>
    <t>ไหมเครือแก้ว</t>
  </si>
  <si>
    <t>สุกิจ</t>
  </si>
  <si>
    <t>กัณฐาภรณ์</t>
  </si>
  <si>
    <t>ชัยกิตติกุล</t>
  </si>
  <si>
    <t>จักรวุฒิ</t>
  </si>
  <si>
    <t>ชอบพิเชียร</t>
  </si>
  <si>
    <t>จุฑาทิพย์</t>
  </si>
  <si>
    <t>ฐิติสวัสดิ์</t>
  </si>
  <si>
    <t>สุภาพร</t>
  </si>
  <si>
    <t>อภิรัตนานุสรณ์</t>
  </si>
  <si>
    <t>อมรา</t>
  </si>
  <si>
    <t>อภัยพงศ์</t>
  </si>
  <si>
    <t>สุรพล</t>
  </si>
  <si>
    <t>เนาวรัตน์</t>
  </si>
  <si>
    <t>ชาญวิทย์</t>
  </si>
  <si>
    <t>ทองโชติ</t>
  </si>
  <si>
    <t>สุรินทร์</t>
  </si>
  <si>
    <t>สมณะ</t>
  </si>
  <si>
    <t>อรอุษา</t>
  </si>
  <si>
    <t>หนองตรุด</t>
  </si>
  <si>
    <t>บุญล้ำ</t>
  </si>
  <si>
    <t>กษ.ม.</t>
  </si>
  <si>
    <t>พัฒนวิริยะพิศาล</t>
  </si>
  <si>
    <t>ทัศนาวดี</t>
  </si>
  <si>
    <t>แก้วสนิท</t>
  </si>
  <si>
    <t>ธิติมานันท์</t>
  </si>
  <si>
    <t>ดำรงศักดิ์เมธี</t>
  </si>
  <si>
    <t>รักษายศ</t>
  </si>
  <si>
    <t>บช.ม.</t>
  </si>
  <si>
    <t>ปิยตา</t>
  </si>
  <si>
    <t>สุนทรปิยะพันธ์</t>
  </si>
  <si>
    <t>เอกมันต์</t>
  </si>
  <si>
    <t>แก้วทองสอน</t>
  </si>
  <si>
    <t>เพชรช่วย</t>
  </si>
  <si>
    <t>อโศก</t>
  </si>
  <si>
    <t>จิราภรณ์</t>
  </si>
  <si>
    <t>จันทรวงศ์</t>
  </si>
  <si>
    <t>อาดือนา</t>
  </si>
  <si>
    <t>นิโด</t>
  </si>
  <si>
    <t>รัตติยาภรณ์</t>
  </si>
  <si>
    <t>รอดสีเสน</t>
  </si>
  <si>
    <t>อารยา</t>
  </si>
  <si>
    <t>ปรานประวิตร</t>
  </si>
  <si>
    <t>เรณุกา</t>
  </si>
  <si>
    <t>ขุนชำนาญ</t>
  </si>
  <si>
    <t>สุกานดา</t>
  </si>
  <si>
    <t>เทพสุวรรณชนะ</t>
  </si>
  <si>
    <t>M.M.</t>
  </si>
  <si>
    <t>อนุรักษ์</t>
  </si>
  <si>
    <t>บิลนุ้ย</t>
  </si>
  <si>
    <t xml:space="preserve">M.Sc. </t>
  </si>
  <si>
    <t>ชนากานต์</t>
  </si>
  <si>
    <t>เทพกรณ์</t>
  </si>
  <si>
    <t>ชาญกฤษฏิ์</t>
  </si>
  <si>
    <t>โพธิ์เพชร</t>
  </si>
  <si>
    <t>นภาพร</t>
  </si>
  <si>
    <t>รัตนาถ</t>
  </si>
  <si>
    <t>นรานันท์</t>
  </si>
  <si>
    <t>ขำมณี</t>
  </si>
  <si>
    <t>พัชณิยา</t>
  </si>
  <si>
    <t>พิพัฒน์</t>
  </si>
  <si>
    <t>ภวัตภ์</t>
  </si>
  <si>
    <t>พรมเมือง</t>
  </si>
  <si>
    <t>สาขาวิชาการออกแบบผลิตภัณฑ์</t>
  </si>
  <si>
    <t>รัชฎาพร</t>
  </si>
  <si>
    <t>ไทยเกิด</t>
  </si>
  <si>
    <t>วิโรจน์</t>
  </si>
  <si>
    <t>เชาว์วิเศษ</t>
  </si>
  <si>
    <t>สาขาพืชศาสตร์</t>
  </si>
  <si>
    <t>สิทธิโชค</t>
  </si>
  <si>
    <t>ทรงสอาด</t>
  </si>
  <si>
    <t>วท.ด</t>
  </si>
  <si>
    <t>อรวรรณ</t>
  </si>
  <si>
    <t>สืบเสน</t>
  </si>
  <si>
    <t>ชาตรี</t>
  </si>
  <si>
    <t>ประชาพิพัฒ</t>
  </si>
  <si>
    <t>ส.ด.</t>
  </si>
  <si>
    <t>ณรงค์</t>
  </si>
  <si>
    <t>ธนนต์</t>
  </si>
  <si>
    <t>ก่อเกียรติสกุล</t>
  </si>
  <si>
    <t>รัตนเกียรติขจร</t>
  </si>
  <si>
    <t>นิคม</t>
  </si>
  <si>
    <t>จารุมณี</t>
  </si>
  <si>
    <t>ผ่องศรี</t>
  </si>
  <si>
    <t>วาณิชย์ศุภวงศ์</t>
  </si>
  <si>
    <t>ตวงกาญจน์</t>
  </si>
  <si>
    <t>MITHM</t>
  </si>
  <si>
    <t>บุษยมาศ</t>
  </si>
  <si>
    <t>เหมณี</t>
  </si>
  <si>
    <t>วิภารัตน์</t>
  </si>
  <si>
    <t>ชัยเพชร</t>
  </si>
  <si>
    <t>นุชนันต์</t>
  </si>
  <si>
    <t>สัจจาเฉลียว</t>
  </si>
  <si>
    <t>วิรัตน์</t>
  </si>
  <si>
    <t>ชูนุ้ย</t>
  </si>
  <si>
    <t>สายสวาท</t>
  </si>
  <si>
    <t>เกตุชาติ</t>
  </si>
  <si>
    <t>วงศ์ชนะ</t>
  </si>
  <si>
    <t>สายนที</t>
  </si>
  <si>
    <t>จากถิ่น</t>
  </si>
  <si>
    <t>วิชชุตา</t>
  </si>
  <si>
    <t>ให้เจริญ</t>
  </si>
  <si>
    <t>จันทร์พร</t>
  </si>
  <si>
    <t>ช่วงโชติ</t>
  </si>
  <si>
    <t>สุจารี</t>
  </si>
  <si>
    <t>ดำศรี</t>
  </si>
  <si>
    <t>ณิษา</t>
  </si>
  <si>
    <t>จารุสิริชัย</t>
  </si>
  <si>
    <t>อรภรณ์</t>
  </si>
  <si>
    <t>บัวหลวง</t>
  </si>
  <si>
    <t>อุไรรัตน์</t>
  </si>
  <si>
    <t>รัตนวิจิตร</t>
  </si>
  <si>
    <t>สธ.ม.</t>
  </si>
  <si>
    <t>ยกสมน</t>
  </si>
  <si>
    <t>เจ๊ะเฮง</t>
  </si>
  <si>
    <t>วิรุฬห์</t>
  </si>
  <si>
    <t>พิชัยสงศ์ภักดี</t>
  </si>
  <si>
    <t>จำนวนผู้ร่วมวิจัย</t>
  </si>
  <si>
    <t>จำนวนงานนำไปใช้ประโยชน์</t>
  </si>
  <si>
    <t xml:space="preserve">ค่าเป้าหมาย </t>
  </si>
  <si>
    <t>ค่าเป้หมาย (ร้อยละ)</t>
  </si>
  <si>
    <t>ประเภทงานวิจัย</t>
  </si>
  <si>
    <t> การสร้างชุดให้ความรู้กิจกรรมกำจัดขยะโดยใช้กระบวนการคิดแก้ปัญหาสำหรับเด็กปฐมวัยในโรงเรียนพื้นที่อ่าวบ้านดอน จ.สุราษฎร์ธานี</t>
  </si>
  <si>
    <t>เสาวภาคย์ สว่างจันทร์</t>
  </si>
  <si>
    <t>วิจัยประยุกต์</t>
  </si>
  <si>
    <t> รูปแบบแห่งการเป็นชุมชนการเรียนรู้วิชาชีพของโรงเรียนตำรวจตระเวนชายแดน</t>
  </si>
  <si>
    <t>กฤษณี สงสวัสดิ์</t>
  </si>
  <si>
    <t> การส่งเสริมมาตรการทางกฎหมายเกี่ยวกับการจัดการท่องเที่ยวพื้นที่เกาะเต่า อำเภอเกาะพะงัน จังหวัดสุราษฎร์ธานี.</t>
  </si>
  <si>
    <t>อัคคกร ไชยพงษ์</t>
  </si>
  <si>
    <t> ผลของโปรแกรมการให้ข้อมูลสิ่งเร้าด้านโภชนาการต่อการปรับตัวด้านโภชนาการของผู้สูงอายุโรคปอดอุดกั้นเรื้อรัง</t>
  </si>
  <si>
    <t>วรรณา กุมารจันทร์</t>
  </si>
  <si>
    <t> ความสัมพันธ์ของศิลปะกับการเมืองในทรรศนะของท่านพุทธทาสภิกขุ : การวิพากษ์หน้าที่ของศิลปะและการเมืองกับความรับผิดชอบต่อสังคม</t>
  </si>
  <si>
    <t>พิชัย สุขวุ่น</t>
  </si>
  <si>
    <t> เครือข่ายความเข้มแข็งทางวัฒนธรรมไทยทรงดำในภาคใต้</t>
  </si>
  <si>
    <t>จีรวรรณ พรหมทอง</t>
  </si>
  <si>
    <t> ภูมิปัญญาท้องถิ่นในการจัดการทรัพยากรอย่างยั่งยืนในพื้นที่อ่าวบ้านดอน จังหวัดสุราษฏร์ธานี</t>
  </si>
  <si>
    <t>ภมรรัตน์ สุธรรม</t>
  </si>
  <si>
    <t> การพัฒนาตลาดการท่องเที่ยวเส้นทางชุมชน 2 วัฒนธรรม ตำบลพุมเรียง อำเภอไชยา จังหวัดสุราษฎร์ธานี</t>
  </si>
  <si>
    <t>กิตติกร ไสยรินทร์</t>
  </si>
  <si>
    <t> การสื่อสารแบบมีส่วนร่วมเพื่อเสริมสร้างความเข้มแข็งทางวัฒนธรรมของเครือข่ายหนังตะลุงในจังหวัดสุราษฎร์ธานี</t>
  </si>
  <si>
    <t>สุวิมล เวชวิโรจน์</t>
  </si>
  <si>
    <t> การผลิตเอทานอลจากกากกาแฟ โดย Saccharomyces cerevisiae</t>
  </si>
  <si>
    <t>กนกรัตน์ ใสสอาด</t>
  </si>
  <si>
    <t>วิจัยพื้นฐาน</t>
  </si>
  <si>
    <t> การพัฒนาผลิตภัณฑ์ผักเหลียงแผ่นปรุงรส</t>
  </si>
  <si>
    <t>สุพรรณิการ์       ศรีบัวทอง</t>
  </si>
  <si>
    <t> การศึกษาชีววิทยาของต้นหยาดน้ำค้าง (Drosera sp.)ในจังหวัดสุราษฎร์ธานี</t>
  </si>
  <si>
    <t>ปริญญา สุกแก้วมณี</t>
  </si>
  <si>
    <t> การตรวจวัดและการประเมินกัมมันตภาพรังสีธรรมชาติ ในตัวอย่างผิวดิน ในอำเภอพนม จังหวัดสุราษฎร์ธานี</t>
  </si>
  <si>
    <t>สิริพร อังกูรรัตน์ อุยสุย</t>
  </si>
  <si>
    <t> การเปลี่ยนแปลงพื้นที่ชายฝั่งทะเลอ่าวไทยฝั่งตะวันตกตอนกลาง</t>
  </si>
  <si>
    <t>เอพร โมฬี</t>
  </si>
  <si>
    <t> การผลิตก๊าซชีวภาพโดยการหมักร่วมลำต้นปาล์มน้ำมันกับมูลวัว</t>
  </si>
  <si>
    <t>พงษ์ศักดิ์ นพรัตน์</t>
  </si>
  <si>
    <t> การผลิตเครื่องดื่มสำเร็จรูปเพื่อสุขภาพจากข้าวกล้องและการศึกษาในระบบลำไส้มนุษย์ จำลอง</t>
  </si>
  <si>
    <t>อุราภรณ์ เรืองวัชรินทร์</t>
  </si>
  <si>
    <t> การพัฒนากระบวนการผลิตและการทดสอบการยอมรับผลิตภัณฑ์ขนมขบเคี้ยวผสมสมุนไพร: กรณีศึกษาขนมกรุบ</t>
  </si>
  <si>
    <t>ชลิดา เลื่อมใสสุข</t>
  </si>
  <si>
    <t> การพัฒนากังหันลมผลิตกำลังไฟฟ้าจากมอเตอร์เหลือทิ้งขนาดกำลังการผลิตไม่ต่ำกว่า 5,000 วัตต์</t>
  </si>
  <si>
    <t>ชัยนุสนธ์ เกษตรพงศ์ศาล</t>
  </si>
  <si>
    <t> การพัฒนาผลิตภัณฑ์กะละแมผงสำเร็จรูป</t>
  </si>
  <si>
    <t>พราวตา จันทโร</t>
  </si>
  <si>
    <t> การพัฒนาผลิตภัณฑ์ไซรัปจากส้มจี๊ด</t>
  </si>
  <si>
    <t>กฤตภาส จินาภาค</t>
  </si>
  <si>
    <t> การเพิ่มประสิทธิผลการส่งเสริมการตลาดการท่องเที่ยวแบบโฮมสเตย์ในภาคใต้ด้วยการประยุกต์ใช้รูปแบบเครือข่ายสังคมออนไลน์ที่เหมาะสม</t>
  </si>
  <si>
    <t>กาญจนา เผือกคง</t>
  </si>
  <si>
    <t> การแยกและศึกษาลักษณะของแบคเทอริโอเฟจที่จำเพาะต่อแบคทีเรีย วิบริโอ พาราฮีโมไลติคัส สายพันธุ์ก่อโรค</t>
  </si>
  <si>
    <t>กนกรัตณ์ ชลศิลป์</t>
  </si>
  <si>
    <t> ตัวแบบคณิตศาสตร์การระบาดของโรคติดเชื้อไวรัสซิกากับมาตรการควบคุม</t>
  </si>
  <si>
    <t>สุรพล เนาวรัตน์</t>
  </si>
  <si>
    <t> ปัจจัยที่มีผลต่อการบริโภคเครื่องดื่มแอลกอฮอล์ของนักศึกษามหาวิทยาลัยราชภัฏสุราษฎร์ธานี</t>
  </si>
  <si>
    <t>สุจารี ดำศรี</t>
  </si>
  <si>
    <t> อิทธิพลกลุ่มเพื่อนของนักดื่มหน้าใหม่ที่มีต่อตัวแบบคณิตศาสตร์การระบาดโรคติดสุรา</t>
  </si>
  <si>
    <t>กันญารัตน์ หนูชุม</t>
  </si>
  <si>
    <t> กลยุทธ์การพัฒนาขีดความสามารถในการจัดการธุรกิจการบินต้นทุนต่ำในประเทศไทย</t>
  </si>
  <si>
    <t>จันทร์พร ช่วงโชติ</t>
  </si>
  <si>
    <t> การจัดการท่องเที่ยวตามหลักปรัชญาเศรษฐกิจพอเพียงของชุมชนห้วยทรายขาว อำเภอเมือง จังหวัดสุราษฎร์ธานี</t>
  </si>
  <si>
    <t>วิชชุตา ให้เจริญ</t>
  </si>
  <si>
    <t> การยกระดับมาตรฐานที่พักแรมสำหรับการท่องเที่ยวในอำเภอบ้านนาสารและเวียงสระ จังหวัดสุราษฎร์ธานี</t>
  </si>
  <si>
    <t>สิญาธร ขุนอ่อน</t>
  </si>
  <si>
    <t> แนวทางการพัฒนาบ่อน้ำพุร้อนคลองฉนวนสู่การท่องเที่ยวเชิงสุขภาพ</t>
  </si>
  <si>
    <t>เกสสิณี ตรีพงศ์พันธุ์</t>
  </si>
  <si>
    <t> แนวทางการพัฒนามาตรฐานคุณภาพแหล่งท่องเที่ยวประเภทน้ำตกอย่างยั่งยืน : น้ำตกธารทิพย์ (น้ำตก 357) อำเภอเวียงสระ จังหวัดสุราษฎร์ธานี</t>
  </si>
  <si>
    <t>สุทธิพรรณ ชิตินทร</t>
  </si>
  <si>
    <t> กลยุทธ์การบริหารจัดการความเสี่ยงทางด้านราคายางพาราและประสิทธิผลของกลยุทธ์ที่ใช้: จากมุมมองของชุมนุมสหกรณ์ยางพาราและกระบวนการจำลอง</t>
  </si>
  <si>
    <t>นนทศักดิ์ จันทร์ชุม</t>
  </si>
  <si>
    <t> การบริหารความเสี่ยงด้านทรัพยากรมนุษย์ของธุรกิจสปาใน อำเภอเกาะสมุย จังหวัดสุราษฎร์ธานี</t>
  </si>
  <si>
    <t>ธนายุ ภู่วิทยาธร</t>
  </si>
  <si>
    <t> การพัฒนาโมเดลการตัดสินใจเลือกผู้ให้บริการโลจิสติกส์ และการเผยแพร่ความรู้ในการจัดการ โลจิสติกส์ที่ได้รับบนเว็บไซต์ กรณีศึกษาห่วงโซ่อุปทานอาหารทะเลในภาคใต้ตอนบน</t>
  </si>
  <si>
    <t>แสงรวี วิฑูรย์พันธุ์</t>
  </si>
  <si>
    <t> การสร้างการรับรู้ภาพลักษณ์เมืองสมุนไพรของจังหวัดสุราษฎร์ธานีโดยใช้การสื่อสารการตลาด</t>
  </si>
  <si>
    <t>ทัศนาวดี แก้วสนิท</t>
  </si>
  <si>
    <t> การผลิตไข่ขาวเค็มอบแห้งสำหรับผลิตภัณฑ์ขนมอบ: กรณีศึกษาการพัฒนาผลิตภัณฑ์เมอแรงค์จากไข่ขาวเค็มอบแห้ง</t>
  </si>
  <si>
    <t>สุภาพร อภิรัตนานุสรณ์</t>
  </si>
  <si>
    <t> การพัฒนาแผ่นเส้นใยอัดจากทะลายปาล์มน้ำมันผสมเส้นใยมะพร้าว</t>
  </si>
  <si>
    <t>ทัศนีย์ ทองก้านเหลือง</t>
  </si>
  <si>
    <t> การลดความสูญเสียในกระบวนการผสมยางด้วยแนวคิดลีนซิกซ์ซิกม่า : กรณีศึกษาโรงงานผลิตยางแท่ง</t>
  </si>
  <si>
    <t>นิภาส ลีนะธรรม</t>
  </si>
  <si>
    <t> ทุ่นเก็บน้ำมันปาล์มในบ่อน้ำเสียของโรงงานปาล์ม</t>
  </si>
  <si>
    <t>อาดือนา นิโด</t>
  </si>
  <si>
    <t> ผลของแคโรทีนอยด์จากน้ำมันปาล์มต่อสมรรถภาพและคุณภาพไข่เป็ด</t>
  </si>
  <si>
    <t>พีรวัจน์ ชูเพ็ง</t>
  </si>
  <si>
    <t> กระบวนการสร้างจิตสำนึกในการบริโภคสีเขียวของนักท่องเที่ยวในชุมชนบางใบไม้ อำเภอเมือง จังหวัดสุราษฎร์ธานี</t>
  </si>
  <si>
    <t>ปารณีย์ ศรีสวัสดิ์</t>
  </si>
  <si>
    <t> การพัฒนาการรู้สะเต็มของนักศึกษาครูวิทยาศาสตร์ผ่านการมีส่วนร่วมชุมชนผนวกค่ายบูรณาการสะเต็มศึกษาในแหล่งเรียนรู้ท้องถิ่น จังหวัดสุราษฎร์ธานี</t>
  </si>
  <si>
    <t>ดร. อาทิตยา จิตร์เอื้อเฟื้อ</t>
  </si>
  <si>
    <t> การพัฒนาคู่มือภาษาอังกฤษเพื่อการท่องเที่ยวแบบยั่งยืน: กรณีศึกษาจังหวัดสุราษฎร์ธานีและจังหวัดเชียงใหม่</t>
  </si>
  <si>
    <t>ปารุษยา เกียรติคีรี</t>
  </si>
  <si>
    <t> การสร้างหลักสูตรท้องถิ่นเพื่อการอนุรักษ์ทรัพยากรธรรมชาติพื้นที่สามน้ำ บนฐานแนวคิดสิ่งแวดล้อมศึกษาในอ่าวบ้านดอน จังหวัดสุราษฎร์ธานี</t>
  </si>
  <si>
    <t>วชิรศักดิ์ มัชฌิมาภิโร</t>
  </si>
  <si>
    <t> การพัฒนารูปแบบการลดพฤติกรรมเสี่ยงทางเพศและการณรงค์ป้องกันเอชไอวีในนักศึกษาชายระดับอาชีวศึกษาจังหวัดสุราษฎร์ธานี</t>
  </si>
  <si>
    <t>ประดิษฐ์พร พงศ์เตรียง</t>
  </si>
  <si>
    <t> ความรู้ ทัศนคติ และพฤติกรรมที่เกี่ยวกับอาหารปลอดภัยในสตรีตั้งครรภ์</t>
  </si>
  <si>
    <t>วายุรี ลำโป</t>
  </si>
  <si>
    <t> การจัดการทรัพยากรป่าจากสู่การพัฒนาเป็นผลิตภัณฑ์ด้วยภูมิปัญญาชุมชน บ้านวังไพร – นายอดทอง ตำบลวังวน อำเภอกันตัง จังหวัดตรัง</t>
  </si>
  <si>
    <t>พงศ์เทพ แก้วเสถียร</t>
  </si>
  <si>
    <t> การบริหารจัดการกองทุนหมู่บ้านและชุมชนเมืองที่ยกระดับเป็นสถาบันการเงินชุมชนตามนโยบายประชารัฐภายใต้หลักธรรมาภิบาล: กรณีศึกษาจังหวัดสุราษฎร์ธานี</t>
  </si>
  <si>
    <t>วาสนา จาตุรัตน์</t>
  </si>
  <si>
    <t> แนวทางการฟื้นฟูและอนุรักษ์ปะการัง อุทยานแห่งชาติหมู่เกาะอ่างทอง จังหวัดสุราษฎร์ธานี</t>
  </si>
  <si>
    <t>มโนลี ศรีเปารยะ      เพ็ญพงษ์</t>
  </si>
  <si>
    <t> การพัฒนาผลิตภัณฑ์ขนมปังข้าวกล้องหอมไชยาไขมันต่ำ</t>
  </si>
  <si>
    <t>สุกัญญา ไหมเครือแก้ว</t>
  </si>
  <si>
    <t> การวิจัยและถ่ายทอดเทคโนโลยีการผลิตหนอนกยักษ์เพื่อการสร้างมูลค่าเพิ่มทาง เศรษฐกิจ</t>
  </si>
  <si>
    <t>โสภณ บุญล้ำ</t>
  </si>
  <si>
    <t> ประสิทธิผลของถังบำบัดน้ำเสียโดยกระบวนการอิเล็กโตรลิซิสและพืชน้ำในการบำบัดน้ำเสียจากครัวเรือน เขตอำเภอเมือง จังหวัดสุราษฎร์ธานี</t>
  </si>
  <si>
    <t>นิภาพร นบนอบ</t>
  </si>
  <si>
    <t> ผลของสารสกัดหยาบจากสาหร่ายสีเขียวแกมน้ำเงินต่อการเจริญเติบโตของแบคทีเรียโรคพืช</t>
  </si>
  <si>
    <t>พัชรี หลุ่งหม่าน</t>
  </si>
  <si>
    <t> ศึกษาคุณลักษณะอันพึงประสงค์ของพนักงานบริการ (ขั้นเริ่มจ้าง) ที่สถานประกอบการโรงแรมต้องการ ในพื้นที่อำเภอเกาะสมุย เพื่อปรับเข้าสู่การเป็นประเทศในประชาคมเศรษฐกิจอาเซียน</t>
  </si>
  <si>
    <t>จิตรี ไทรทอง</t>
  </si>
  <si>
    <t>ค่าเป้าหมาย (ร้อยละ)</t>
  </si>
  <si>
    <t>จำนวนบรรลุ (โครงการ)</t>
  </si>
  <si>
    <t>ประเด็นการวิจัย</t>
  </si>
  <si>
    <t>จำนวนงานวิจัยสถานะหัวหน้าโครงการ</t>
  </si>
  <si>
    <t>ค่าเป้าหมาย การประเมินผลการปฏิบัติราชการ ประจำปีงบระมาณ พ.ศ. 2561
ประเด็นยุทธศาสตร์ที่ 2 พัฒนาคุณภาพการวิจัยเพื่อพัฒนาท้องถิ่น</t>
  </si>
  <si>
    <t>ตัวชี้วัดที่ 21 สัดส่วนนักวิจัย รุ่นใหม่/รุ่นกลาง/รุ่นเก่า (นับเฉพาะนักวิจัยที่มีสถานะเป็นหัวหน้าโครงการวิจัยเท่านั้น)</t>
  </si>
  <si>
    <t>ตัวชี้วัดที่ 12 งานวิจัยหรืองานสร้างสรรค์ที่ได้รับการตีพิมพ์เผยแพร่ในระดับชาติหรือนานาชาติต่ออาจารย์ประจำ</t>
  </si>
  <si>
    <t>ลำดับ</t>
  </si>
  <si>
    <t>ชื่องานวิจัย/งานสร้างสรรค์ที่ตีพิมพ์เผยแพร่</t>
  </si>
  <si>
    <t>ชื่อ-นามสกุล</t>
  </si>
  <si>
    <t>ชื่อวารสาร/สิ่งพิมพ์ที่นำไปตีพิมพ์เผยแพร่</t>
  </si>
  <si>
    <t>ประเภท</t>
  </si>
  <si>
    <t>คะแนน</t>
  </si>
  <si>
    <t>วันที่ตีพิมพ์</t>
  </si>
  <si>
    <t>วันที่ขอเบิก</t>
  </si>
  <si>
    <t>จำนวนเงิน</t>
  </si>
  <si>
    <t>งานสร้างสรรค์ระดับนานาชาติ</t>
  </si>
  <si>
    <t>ตำรา</t>
  </si>
  <si>
    <t>ประเภทงานตีพิมพ์เผยแพร่</t>
  </si>
  <si>
    <t>ด้านการนำไปใช้ประโยชน์</t>
  </si>
  <si>
    <t>ประชุมวิชาการระดับชาติ</t>
  </si>
  <si>
    <t>ประชุมวิชาการระดับนานาชาติ</t>
  </si>
  <si>
    <t>วารสารวิชาการระดับชาติ</t>
  </si>
  <si>
    <t>วารสารวิชาการระดับนานาชาติ</t>
  </si>
  <si>
    <t>จำนวน
(คน)</t>
  </si>
  <si>
    <t>ชื่อโครงการวิจัย</t>
  </si>
  <si>
    <t>วัตถุประสงค์</t>
  </si>
  <si>
    <t>การนำไปใช้ประโยชน์</t>
  </si>
  <si>
    <t>หน่วยงาน</t>
  </si>
  <si>
    <t>สังกัด</t>
  </si>
  <si>
    <t>ภายใน/ภายนอก</t>
  </si>
  <si>
    <t>วันที่ใช้ประโยชย์</t>
  </si>
  <si>
    <t>เชิงสาธารณะ</t>
  </si>
  <si>
    <t>ด้านการเรียนการสอน</t>
  </si>
  <si>
    <t>เชิงนโยบาย</t>
  </si>
  <si>
    <t>เชิงพาณิชย์</t>
  </si>
  <si>
    <t>ทางอ้อมของงานสร้างสรรค์</t>
  </si>
  <si>
    <t>ส่วนต่างร้อยละที่ไม่บรรลุ (ร้อยละ)</t>
  </si>
  <si>
    <t>สาขาวิชา</t>
  </si>
  <si>
    <t>เมื่อรวมไม่มีงานวิจัยและรุ่นใหม่</t>
  </si>
  <si>
    <t>ระดับชาติ</t>
  </si>
  <si>
    <t>ระดับนานาชาติ</t>
  </si>
  <si>
    <t>ค่าเฉลี่ยส่วนต่างร้อยละที่ไม่บรรลุ</t>
  </si>
  <si>
    <t>เทียบคะแนนตามเกณฑ์ เต็ม 5 คะแนน ได้</t>
  </si>
  <si>
    <t>หมายเหตุ จำนวนโครงการวิจัย ข้างต้นเป็นจำนวนโครงการวิจัยจากงบประมาณแผ่นดิน ประจำปีงบประมาณ พ.ศ. 2561  เพื่อเป็นข้อมูลพื้นฐานที่มีข้อมูล ณ ปัจจุบัน</t>
  </si>
  <si>
    <t>อิทธิพลของระยะปลูกต่อผลผลิตและคุณค่าทางโภชนะของหญ้าเนเปียร์ปากช่อง 1</t>
  </si>
  <si>
    <t>ณัฐพร จุ้ยจุลเจิม</t>
  </si>
  <si>
    <t>การพัฒนาบทเรียนคอมพิวเตอร์มัลติมีเดียเรื่องการสร้างชิ้นงานมัลติมีเดียสำหรับนักศึกษาสาขาวิชาสารสนเทศศาสตร์และบรรณารักษศาสตร์ชั้นปีที่ 2 มหาวิทยาลัยราชภัฏสุราษฎร์ธานี</t>
  </si>
  <si>
    <t>ปิยะรัตน์ ภิรมแก้ว</t>
  </si>
  <si>
    <t>มาตรการทางกฎหมายในการคุ้มครองและอนุรักษ์ทรัพยากรธรรมชาติและสิ่งแวดล้อมแหล่งท่องเที่ยวเชิงนิเวศ</t>
  </si>
  <si>
    <t>พงศกร ถิ่นเขาต่อ</t>
  </si>
  <si>
    <t>การสร้างและหาประสิทธิภาพชุดทดลองเพื่อเพิ่มทักษะทางการเรียนรู้เรื่องออปแอมป์และการประยุกต์ใช้งาน</t>
  </si>
  <si>
    <t>มินตรา ตรงต่อการ</t>
  </si>
  <si>
    <t>ผลของจลนพลศาสตร์การอบแห้งต่อคุณภาพของมะม่วงเบาอบแห้ง</t>
  </si>
  <si>
    <t>วรรณพิชญ์ จุลกัลป</t>
  </si>
  <si>
    <t>มาตรการทางกฎหมายในการออกข้อบัญญัติท้องถิ่นในการลดและกำจัดขยะ : ศึกษากรณีองค์การบริหารส่วนตำบลมะขามเตี้ยอำเภอเมืองจังหวัดสุราษฎร์ธานี</t>
  </si>
  <si>
    <t>วัฒนา คณาวิทยา</t>
  </si>
  <si>
    <t>การพัฒนาเรือไฟฟ้าโซลาร์เซลล์สำหรับสวนน้ำ</t>
  </si>
  <si>
    <t>วิมล พรหมแช่ม</t>
  </si>
  <si>
    <t>วิไลวรรณ์ บุญลอย</t>
  </si>
  <si>
    <t>ปัญหาทางกฎหมายการมีส่วนร่วมของชุมชนในการอนุรักษ์และฟื้นฟูป่าสาคู</t>
  </si>
  <si>
    <t>สุนิสา หาบสา</t>
  </si>
  <si>
    <t>ทักษะการบริหารในศตวรรษที่ 21 ของผู้บริหารสถานศึกษาสังกัดสำนักงานเขตพื้นที่การศึกษามัธยมศึกษาเขต 12</t>
  </si>
  <si>
    <t>คุณภาพชีวิตในการทำงานที่ส่งผลต่อความสุขในการปฏิบัติงานของพนักงานบริษัทปาล์มทองคำจำกัดอำเภอพระแสงจังหวัดสุราษฎร์ธานี</t>
  </si>
  <si>
    <t>การคัดแยกแบคทีเรียและทดสอบสารปฏิชีวนะจากแบคทีเรียแลคติกที่พบในผลิตภัณฑ์อาหารแปรรูป</t>
  </si>
  <si>
    <t>จีรนันท์ แก้วรักษา</t>
  </si>
  <si>
    <t>การพัฒนาระบบฐานข้อมูลความรู้สาหรับการเลือกใช้สถิติในงานวิจัย</t>
  </si>
  <si>
    <t>จุฑามาศ กระจ่างศรี</t>
  </si>
  <si>
    <t>การพัฒนาระบบแนะนำหนังสือโดยใช้เทคนิคการกรองแบบอิงเนื้อหากรณีศึกษาหอสมุดกลางมหาวิทยาลัยราชภัฏสุราษฎร์ธานี</t>
  </si>
  <si>
    <t>ธนาวิทย์ รัตนเกียรติขจร</t>
  </si>
  <si>
    <t>การพัฒนาทรัพยากรมนุษย์ที่ส่งผลต่อประสิทธิภาพการปฏิบัติงานของบุคลากรเทศบาลตำบลช้างขวาอำเภอกาญจนดิษฐ์จังหวัดสุราษฎร์ธานี</t>
  </si>
  <si>
    <t>รูปแบบภาวะผู้นำที่ส่งผลต่อพฤติกรรมการเป็นสมาชิกที่ดีของโรงเรียนในตำบลขุนทะเลจังหวัดสุราษฎร์ธานี</t>
  </si>
  <si>
    <t>ปิยะวรรณ ขุนศรี ผศ.ดร.ธนายุ ภู่วิทยาธร</t>
  </si>
  <si>
    <t>การเปลี่ยนแปลงคุณภาพของมะพร้าวแช่อิ่มอบแห้งในระหว่างการเก็บ</t>
  </si>
  <si>
    <t>มิติ เจียรพันธุ์</t>
  </si>
  <si>
    <t>ผลของแป้งข้าวกล้องข้าวหอมไชยาต่อการเปลี่ยนแปลงคุณภาพของผลิตภัณฑ์ก๋วยเตี๋ยวเส้นเล็ก</t>
  </si>
  <si>
    <t>รวงนลิน เทพนวล</t>
  </si>
  <si>
    <t>ผลการดำเนินงานและคุณภาพการให้บริการของเทศบาลตำบลขุนทะเลอำเภอเมืองจังหวัดสุราษฎร์ธานี</t>
  </si>
  <si>
    <t>การทำงานเป็นทีมที่ส่งผลต่อประสิทธิภาพการปฏิบัติงานของบุคลากรมหาวิทยาลัยราชภัฏสุราษฎร์ธานี</t>
  </si>
  <si>
    <t>ศรัญญา มงกุฎแก้ว ผศ.ดร.ธนายุ ภู่วิทยาธร</t>
  </si>
  <si>
    <t>ผลของการแช่เนื้อเงาะในสารละลายแคลเซียมคลอไรด์และกรดซิตริกต่อคุณภาพเงาะ</t>
  </si>
  <si>
    <t>ความสมดุลของชีวิตที่ส่งผลต่อประสิทธิภาพการปฏิบัติงานของบุคลากรมหาวิทยาลัยราชภัฏสุราษฎร์ธานี</t>
  </si>
  <si>
    <t>สุคนธ์ทิพย์ ปล้องแก้ว นายอรรถพงศ์ ลิมป์กาญจนวัฒน์</t>
  </si>
  <si>
    <t>การผลิตเครื่องดื่มจากเมล็ดทานตะวัน</t>
  </si>
  <si>
    <t>ความสัมพันธ์ระหว่างภาวะผู้นำการเปลี่ยนแปลงของผู้บริหารสถานศึกษากับประสิทธิผลการบริหารงบประมาณของสถานศึกษาสังกัดสำนักงานเขตพื้นที่การศึกษามัธยมศึกษาเขต 11 ในจังหวัดชุมพร</t>
  </si>
  <si>
    <r>
      <t>การยกเลิกโทษประหารชีวิตในประเทศไทย : ศึกษาเปรียบเทียบกับสาธารณรัฐฟิลิปปินส</t>
    </r>
    <r>
      <rPr>
        <sz val="16"/>
        <color theme="1"/>
        <rFont val="TH SarabunPSK"/>
        <family val="2"/>
      </rPr>
      <t>์</t>
    </r>
  </si>
  <si>
    <r>
      <t>คำนวณ มุสิกลาย</t>
    </r>
    <r>
      <rPr>
        <sz val="16"/>
        <color theme="1"/>
        <rFont val="TH SarabunPSK"/>
        <family val="2"/>
      </rPr>
      <t xml:space="preserve"> รศ.ดร.ชูศักดิ์ เอกเพชร</t>
    </r>
  </si>
  <si>
    <r>
      <t xml:space="preserve">กนกวรรณ เกียรติฉวี </t>
    </r>
    <r>
      <rPr>
        <sz val="16"/>
        <color rgb="FF000000"/>
        <rFont val="TH SarabunPSK"/>
        <family val="2"/>
      </rPr>
      <t>ผศ.ดร.ธนายุ ภู่วิทยาธร</t>
    </r>
  </si>
  <si>
    <r>
      <t>คุณภาพชีวิตในการทำงานที่ส่งผลต่อประสิทธิภาพการปฏิบัติงานของพนักงาน</t>
    </r>
    <r>
      <rPr>
        <sz val="16"/>
        <color theme="1"/>
        <rFont val="TH SarabunPSK"/>
        <family val="2"/>
      </rPr>
      <t>บริษัทปาล์มทองคำจำกัดอำเภอพระแสงจังหวัดสุราษฎร์ธานี</t>
    </r>
  </si>
  <si>
    <r>
      <t>ฐิตารัตน์ ฤทธิฉิม</t>
    </r>
    <r>
      <rPr>
        <sz val="16"/>
        <color rgb="FF000000"/>
        <rFont val="TH SarabunPSK"/>
        <family val="2"/>
      </rPr>
      <t xml:space="preserve"> ผศ.ดร.ธนายุ ภู่วิทยาธร</t>
    </r>
  </si>
  <si>
    <t>นภัสสร ประดับญาติ ผศ.ดร.ธนายุ ภู่วิทยาธร</t>
  </si>
  <si>
    <r>
      <t>การผลิตวุ้นสวรรค์จากน้ำหวานต้นจากด้วยเชื้อ</t>
    </r>
    <r>
      <rPr>
        <i/>
        <sz val="16"/>
        <color theme="1"/>
        <rFont val="TH SarabunPSK"/>
        <family val="2"/>
      </rPr>
      <t>Acetobacter xylinum</t>
    </r>
    <r>
      <rPr>
        <sz val="16"/>
        <color theme="1"/>
        <rFont val="TH SarabunPSK"/>
        <family val="2"/>
      </rPr>
      <t>TISTR 975</t>
    </r>
  </si>
  <si>
    <r>
      <t>อนุวัฒน์ แก้วจันทร์</t>
    </r>
    <r>
      <rPr>
        <sz val="16"/>
        <color theme="1"/>
        <rFont val="TH SarabunPSK"/>
        <family val="2"/>
      </rPr>
      <t xml:space="preserve"> ผศ.ดร.บรรจง เจริญสุข ดร.โสภณ เพชรพวง</t>
    </r>
  </si>
  <si>
    <t>การประชุมวิชาการระดับชาติและนานาชาติ ราชภัฏสุราษฎร์ธานีวิจัย ครั้งที่ 13 วันที่ 14-15 ธันวาคม 2560 ณ มหาวิทยาลัยราชภัฏสุราษฎร์ธานี แบบบรรยาย</t>
  </si>
  <si>
    <t>การประชุมวิชาการระดับชาติและนานาชาติ ราชภัฏสุราษฎร์ธานีวิจัย ครั้งที่ 13 วันที่ 14-15 ธันวาคม 2560 ณ มหาวิทยาลัยราชภัฏสุราษฎร์ธานี แบบโปสเตอร์</t>
  </si>
  <si>
    <t>จำนวน
ที่ต้องทำเพิ่มเพื่อบรรลุ</t>
  </si>
  <si>
    <t>-</t>
  </si>
  <si>
    <t xml:space="preserve">มโนทัศน์ทางคณิตศาสตร์ของนักศึกษาครู วิชาเอกคณิตศาสตร์ที่ใช้นวัตกรรมการศึกษาชั้นเรียนและวิธีการแบบเปิด </t>
  </si>
  <si>
    <t>สุทธารัตน์ บุญเลิศ</t>
  </si>
  <si>
    <t>วารสารศึกษาศาสตร์ มหาวิทยาลัยขอนแก่น ปีที่ 40 ฉบับที่ 2 เมษายน-มิถุนายน 2560</t>
  </si>
  <si>
    <t>ผศ.ดร.อรุษ คงรุ่งโชค</t>
  </si>
  <si>
    <t>ISI/SJR</t>
  </si>
  <si>
    <t>Shame and blame and its influence on male gay (chay rak chaay) quality of life in Bangkok, Thailand : a health promotion community nursing perspective</t>
  </si>
  <si>
    <t>ดร.ประดิษฐ์พร พงศ์เตรียง</t>
  </si>
  <si>
    <t>Journal of public mental health, Volum 13 Issue 3 2017</t>
  </si>
  <si>
    <t xml:space="preserve">ห่วงโซ่อุปทานเครื่องแกงของกลุ่มวิสาหกิจชุมชน ในจังหวัดสุราษฎร์ธานี </t>
  </si>
  <si>
    <t>เตชธรรม สังข์คร</t>
  </si>
  <si>
    <t>RMUTT Global Business and Economic Review ปีที่ 12 ฉบับที่ 1</t>
  </si>
  <si>
    <t xml:space="preserve">จลนพลศาสตร์การอบแห้งมะม่วงเบาด้วยวิธีอบแห้งแบบสุญญากาศ </t>
  </si>
  <si>
    <t>วารสารวิทยาศาสตร์บูรพา ปีที่ 22 ฉบับที่ 3</t>
  </si>
  <si>
    <t>ดร.วรรณพิชญ์ จุลกัลป์</t>
  </si>
  <si>
    <t xml:space="preserve">ระบบคัดกรองสุขภาพเบื้องต้นโดยใช้วิธีการทำเหมืองข้อมูลBasic Health Screening by Exploiting Data Mining Techniques </t>
  </si>
  <si>
    <t xml:space="preserve"> International Journal of Advanced Computer</t>
  </si>
  <si>
    <t>ดร.ดลลักษณ์ พงษ์พาณิชย์</t>
  </si>
  <si>
    <t xml:space="preserve">ศาลเป็นผู้สร้างกฎหมายได้หรือไม่?ตามทัศนะ : เฮท แอล เอ ฮาร์ท กับ โรแนล ดวอกิ้น </t>
  </si>
  <si>
    <t>วารสารสมาคมนักวิจัย ปีที่ 22 ฉบับที่ 2พฤษภาคม-สิงหาคม 2560</t>
  </si>
  <si>
    <t>ผศ.สิทธิกร ศักดิ์แสง</t>
  </si>
  <si>
    <t xml:space="preserve">ภาพเชิงบวกและภาพเชิงลบของขุนแผน : ค่านิยมกับความสมจริงกรณีศึกษาเสภาเรื่อง “ขุนช้างขุนแผน”สำนวนรัชกาลที่ 2 </t>
  </si>
  <si>
    <t>วรรณธิรา วิระวรรณ</t>
  </si>
  <si>
    <t>วารสารมนุษยศาสตร์และสังคมศาสตร์ มหาวิทยาลัยราชภัฏสุราษฎร์ธานี ปีที่ 9 ฉบับที่ 2 พฤษภาคม - สิงหาคม 2560</t>
  </si>
  <si>
    <t>Some Chemical and Functional Properties of Dry Pulp from Riang (Parkia timoriana (DC.) Merr.)</t>
  </si>
  <si>
    <t>ผศ.ดร.สุภาพร อภิรัตนานุสรณ์</t>
  </si>
  <si>
    <t>International of Agricultural Technology 2017 Vol 13(6)</t>
  </si>
  <si>
    <t xml:space="preserve">สภาวะที่เหมาะสมในการผลิตก๊าซชีวภาพโดยการหมักร่วมของไฮโดรไลเซตชีวมวลต้นจากและน้ำทิ้งโรงงานสกัดน้ำมันปาล์ม </t>
  </si>
  <si>
    <t>ดร.พงศ์ศักดิ์ นพรัตน์</t>
  </si>
  <si>
    <t>วารสารเทคโนโลยีภาคใต้ ปีที่ 10 ฉบับที่ 2 หน้าที่ 117-125 กรกฎาคม-ธันวาคม 2560</t>
  </si>
  <si>
    <t xml:space="preserve">The Compliance with Aduditing Job’s Quality Control Standard for the Sole Complied Auditors in Suratthani Province </t>
  </si>
  <si>
    <t xml:space="preserve"> International Journal of Economic Research Vol 14 No. 15 2017</t>
  </si>
  <si>
    <t xml:space="preserve">Sulfite pretreatment to overcome recalcitrance of Lignocelluloses for enzymatic hydrolysis of oil palm trunk </t>
  </si>
  <si>
    <t xml:space="preserve"> Energy Procedia  ปีที่ 2017 ฉบับที่ 138 1122-1127</t>
  </si>
  <si>
    <t>Donsak : the Multicultural City and the Memory of Community-Based Tourist Attraction</t>
  </si>
  <si>
    <t>วารวิชนี หวั่นหนู</t>
  </si>
  <si>
    <t>International Conference on Social Sciences and Education (ICSSE-2017) Bali word Hotel, Bandung ประเทศอินโดนีเซีย  21-23 พฤศจิกายน 2560</t>
  </si>
  <si>
    <t xml:space="preserve">Donsak : Local Food Culture in Community based Tourist Alttraction </t>
  </si>
  <si>
    <t>เสน่ห์ บุญกำเนิด</t>
  </si>
  <si>
    <t xml:space="preserve">Nok Pao Island : Tourist Attraction and Community-Based Tourism Products </t>
  </si>
  <si>
    <t>ธนุพล ฉันทกูล</t>
  </si>
  <si>
    <t xml:space="preserve">Roles of the Suratthani Market Society and the Socialization of Tai song Dam Ethnic Group in suratthani Province, Thailand </t>
  </si>
  <si>
    <t>กฤษณะ ทองแก้ว</t>
  </si>
  <si>
    <t>Development of Teacher's Behavior on Classroom Learning Management with Teaching Practice-based Teacher Development Model and Promotion of English for Intergrated Student Through Electronic Communication: A Case study of Chemistry Teacher under the Office of the Secondary Education Area, Zone 11</t>
  </si>
  <si>
    <t>วชิรศรณ์ แสงสุวรรณ</t>
  </si>
  <si>
    <t>Internation Journal of Arts and Science (IJAS), Annual Multidisciplinary Conference University of Freiburg ประเทศเยอรมนี 28 พฤศจิกายน - 1 ธันวาคม 2560</t>
  </si>
  <si>
    <t xml:space="preserve">Effects of Online Medie Training integrated with Active Learning on the Development of 21st Century Skill for Teachers in Koh Prangan District Surat Thani Province , Thailand </t>
  </si>
  <si>
    <t>จิรศักดิ์ แซ่โค้ว</t>
  </si>
  <si>
    <t xml:space="preserve">The Production for English final Consonants of Thai students </t>
  </si>
  <si>
    <t>ศิริรัตน์ ชูพันธฺ อรรถพลพิพัฒน์</t>
  </si>
  <si>
    <t>The 8th International Conference on Language , Innovation, Culture and Education-london ประเทศอังกฤษ</t>
  </si>
  <si>
    <t xml:space="preserve">Model of Lesson Study and Open Approach in Healthy School </t>
  </si>
  <si>
    <t>สุธารัตน์ บุญเลิศ</t>
  </si>
  <si>
    <t>The world Association of Lesson Studies International Conference 2017 มหาวิทยาลัยนาโกยา ประเทศญี่ปุ่น 24-27 พฤศจิกายน 2560</t>
  </si>
  <si>
    <t xml:space="preserve">A comparative Study of Indoor Radon Concentrations between Dwelling and workplaces in the ko samui District, surat Thani Province, Southern Thailand </t>
  </si>
  <si>
    <t>กนกกานต์ ฐิติภรณ์พันธ์</t>
  </si>
  <si>
    <t>ICRRP 2017 19th International Conference on Radioactiveity and Radiation Protection 19-20 ตุลาคม 2560 ณ Holiday inn Paris Gare Montparnasse, 79-81 avenue du Maine เมืองปารีส ประเทศฝรั่งเศส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</si>
</sst>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[$-107041E]d\ mmm\ yy;@"/>
    <numFmt numFmtId="189" formatCode="_(* #,##0_);_(* \(#,##0\);_(* &quot;-&quot;??_);_(@_)"/>
    <numFmt numFmtId="190" formatCode="[$-101041E]d\ mmmm\ yyyy;@"/>
  </numFmts>
  <fonts count="2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20"/>
      <name val="TH SarabunPSK"/>
      <family val="2"/>
    </font>
    <font>
      <sz val="20"/>
      <color theme="1"/>
      <name val="TH SarabunPSK"/>
      <family val="2"/>
    </font>
    <font>
      <b/>
      <sz val="20"/>
      <name val="TH SarabunPSK"/>
      <family val="2"/>
    </font>
    <font>
      <b/>
      <sz val="20"/>
      <color indexed="8"/>
      <name val="TH SarabunPSK"/>
      <family val="2"/>
    </font>
    <font>
      <b/>
      <sz val="20"/>
      <color theme="1"/>
      <name val="TH SarabunIT๙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0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0"/>
      <color theme="0"/>
      <name val="TH SarabunPSK"/>
      <family val="2"/>
    </font>
    <font>
      <b/>
      <sz val="20"/>
      <color rgb="FFFF0000"/>
      <name val="TH SarabunPSK"/>
      <family val="2"/>
    </font>
    <font>
      <b/>
      <sz val="2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rgb="FF000000"/>
      <name val="TH SarabunPSK"/>
      <family val="2"/>
    </font>
    <font>
      <i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40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top" wrapText="1"/>
    </xf>
    <xf numFmtId="2" fontId="6" fillId="2" borderId="2" xfId="2" applyNumberFormat="1" applyFont="1" applyFill="1" applyBorder="1" applyAlignment="1">
      <alignment vertical="top" wrapText="1"/>
    </xf>
    <xf numFmtId="2" fontId="8" fillId="2" borderId="2" xfId="2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3" fillId="0" borderId="2" xfId="0" applyFont="1" applyBorder="1"/>
    <xf numFmtId="187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top" shrinkToFit="1"/>
    </xf>
    <xf numFmtId="188" fontId="14" fillId="0" borderId="2" xfId="0" applyNumberFormat="1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>
      <alignment horizontal="center" vertical="top" shrinkToFit="1"/>
    </xf>
    <xf numFmtId="0" fontId="14" fillId="0" borderId="2" xfId="0" applyFont="1" applyFill="1" applyBorder="1" applyAlignment="1" applyProtection="1">
      <alignment horizontal="center" vertical="center" wrapText="1" shrinkToFit="1"/>
    </xf>
    <xf numFmtId="0" fontId="5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2" borderId="2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2" xfId="0" applyFont="1" applyFill="1" applyBorder="1" applyAlignment="1" applyProtection="1">
      <alignment vertical="top" shrinkToFit="1"/>
    </xf>
    <xf numFmtId="0" fontId="12" fillId="0" borderId="2" xfId="0" applyFont="1" applyFill="1" applyBorder="1" applyAlignment="1">
      <alignment vertical="top" shrinkToFit="1"/>
    </xf>
    <xf numFmtId="188" fontId="12" fillId="0" borderId="2" xfId="0" applyNumberFormat="1" applyFont="1" applyFill="1" applyBorder="1" applyAlignment="1">
      <alignment horizontal="right" vertical="top" shrinkToFit="1"/>
    </xf>
    <xf numFmtId="188" fontId="12" fillId="0" borderId="2" xfId="0" applyNumberFormat="1" applyFont="1" applyFill="1" applyBorder="1" applyAlignment="1" applyProtection="1">
      <alignment horizontal="right" vertical="top" shrinkToFit="1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 applyProtection="1">
      <alignment horizontal="left" vertical="top" wrapText="1" shrinkToFit="1"/>
    </xf>
    <xf numFmtId="0" fontId="12" fillId="0" borderId="2" xfId="0" applyFont="1" applyFill="1" applyBorder="1" applyAlignment="1">
      <alignment horizontal="left" vertical="top" wrapText="1" shrinkToFit="1"/>
    </xf>
    <xf numFmtId="0" fontId="12" fillId="0" borderId="2" xfId="0" applyFont="1" applyFill="1" applyBorder="1" applyAlignment="1">
      <alignment horizontal="left" vertical="top" shrinkToFit="1"/>
    </xf>
    <xf numFmtId="0" fontId="11" fillId="0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189" fontId="12" fillId="0" borderId="2" xfId="1" applyNumberFormat="1" applyFont="1" applyFill="1" applyBorder="1" applyAlignment="1" applyProtection="1">
      <alignment horizontal="center" vertical="top" shrinkToFit="1"/>
    </xf>
    <xf numFmtId="0" fontId="12" fillId="0" borderId="2" xfId="0" applyFont="1" applyFill="1" applyBorder="1" applyAlignment="1" applyProtection="1">
      <alignment horizontal="left" vertical="top" shrinkToFit="1"/>
    </xf>
    <xf numFmtId="0" fontId="12" fillId="0" borderId="2" xfId="0" applyNumberFormat="1" applyFont="1" applyFill="1" applyBorder="1" applyAlignment="1">
      <alignment vertical="top" shrinkToFit="1"/>
    </xf>
    <xf numFmtId="0" fontId="11" fillId="0" borderId="2" xfId="0" applyFont="1" applyFill="1" applyBorder="1" applyAlignment="1">
      <alignment horizontal="center" vertical="top" shrinkToFit="1"/>
    </xf>
    <xf numFmtId="188" fontId="12" fillId="0" borderId="2" xfId="0" applyNumberFormat="1" applyFont="1" applyFill="1" applyBorder="1" applyAlignment="1">
      <alignment vertical="top" shrinkToFit="1"/>
    </xf>
    <xf numFmtId="189" fontId="12" fillId="0" borderId="2" xfId="1" applyNumberFormat="1" applyFont="1" applyFill="1" applyBorder="1" applyAlignment="1">
      <alignment horizontal="center" vertical="top" shrinkToFi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2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top"/>
    </xf>
    <xf numFmtId="0" fontId="12" fillId="0" borderId="2" xfId="2" applyFont="1" applyFill="1" applyBorder="1" applyAlignment="1" applyProtection="1">
      <alignment horizontal="left" vertical="top" shrinkToFit="1"/>
    </xf>
    <xf numFmtId="0" fontId="5" fillId="0" borderId="2" xfId="0" applyFont="1" applyFill="1" applyBorder="1" applyAlignment="1">
      <alignment horizontal="center" vertical="top" wrapText="1" shrinkToFit="1"/>
    </xf>
    <xf numFmtId="0" fontId="5" fillId="2" borderId="2" xfId="0" applyFont="1" applyFill="1" applyBorder="1" applyAlignment="1">
      <alignment horizontal="center" vertical="top" wrapText="1" shrinkToFit="1"/>
    </xf>
    <xf numFmtId="0" fontId="7" fillId="0" borderId="2" xfId="0" applyFont="1" applyBorder="1" applyAlignment="1">
      <alignment horizontal="left" vertical="top"/>
    </xf>
    <xf numFmtId="0" fontId="11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187" fontId="11" fillId="0" borderId="2" xfId="1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top" wrapText="1"/>
    </xf>
    <xf numFmtId="187" fontId="12" fillId="0" borderId="2" xfId="1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187" fontId="11" fillId="0" borderId="2" xfId="1" applyNumberFormat="1" applyFont="1" applyFill="1" applyBorder="1" applyAlignment="1">
      <alignment vertical="top"/>
    </xf>
    <xf numFmtId="3" fontId="15" fillId="0" borderId="2" xfId="0" applyNumberFormat="1" applyFont="1" applyFill="1" applyBorder="1" applyAlignment="1">
      <alignment horizontal="right" vertical="top"/>
    </xf>
    <xf numFmtId="187" fontId="12" fillId="0" borderId="2" xfId="1" applyNumberFormat="1" applyFont="1" applyBorder="1" applyAlignment="1">
      <alignment vertical="top"/>
    </xf>
    <xf numFmtId="0" fontId="0" fillId="0" borderId="2" xfId="0" applyBorder="1"/>
    <xf numFmtId="187" fontId="11" fillId="0" borderId="2" xfId="1" applyNumberFormat="1" applyFont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8" fillId="0" borderId="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7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1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2" fontId="2" fillId="0" borderId="2" xfId="0" applyNumberFormat="1" applyFont="1" applyFill="1" applyBorder="1" applyAlignment="1">
      <alignment horizontal="center" vertical="top"/>
    </xf>
    <xf numFmtId="2" fontId="2" fillId="2" borderId="2" xfId="2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187" fontId="7" fillId="0" borderId="2" xfId="1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" fontId="2" fillId="0" borderId="0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2" fillId="2" borderId="6" xfId="0" applyNumberFormat="1" applyFont="1" applyFill="1" applyBorder="1" applyAlignment="1">
      <alignment horizontal="center" vertical="top"/>
    </xf>
    <xf numFmtId="2" fontId="17" fillId="2" borderId="6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190" fontId="19" fillId="0" borderId="2" xfId="0" applyNumberFormat="1" applyFont="1" applyFill="1" applyBorder="1" applyAlignment="1">
      <alignment horizontal="center" vertical="top"/>
    </xf>
    <xf numFmtId="0" fontId="19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1" fillId="0" borderId="2" xfId="0" applyFont="1" applyFill="1" applyBorder="1" applyAlignment="1">
      <alignment horizontal="left" vertical="top" wrapText="1"/>
    </xf>
    <xf numFmtId="0" fontId="5" fillId="0" borderId="2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22" fillId="0" borderId="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0" xfId="0" applyFont="1" applyFill="1" applyBorder="1" applyAlignment="1">
      <alignment vertical="top"/>
    </xf>
    <xf numFmtId="187" fontId="2" fillId="0" borderId="2" xfId="1" applyNumberFormat="1" applyFont="1" applyFill="1" applyBorder="1" applyAlignment="1">
      <alignment horizontal="center" vertical="top"/>
    </xf>
    <xf numFmtId="187" fontId="7" fillId="0" borderId="5" xfId="1" applyNumberFormat="1" applyFont="1" applyFill="1" applyBorder="1" applyAlignment="1">
      <alignment horizontal="center" vertical="top"/>
    </xf>
    <xf numFmtId="43" fontId="7" fillId="0" borderId="5" xfId="1" applyNumberFormat="1" applyFont="1" applyFill="1" applyBorder="1" applyAlignment="1">
      <alignment horizontal="center" vertical="top"/>
    </xf>
    <xf numFmtId="187" fontId="2" fillId="0" borderId="5" xfId="1" applyNumberFormat="1" applyFont="1" applyFill="1" applyBorder="1" applyAlignment="1">
      <alignment horizontal="center" vertical="top"/>
    </xf>
    <xf numFmtId="43" fontId="2" fillId="0" borderId="5" xfId="1" applyNumberFormat="1" applyFont="1" applyFill="1" applyBorder="1" applyAlignment="1">
      <alignment horizontal="center" vertical="top"/>
    </xf>
    <xf numFmtId="187" fontId="7" fillId="2" borderId="2" xfId="1" applyNumberFormat="1" applyFont="1" applyFill="1" applyBorder="1" applyAlignment="1">
      <alignment horizontal="center" vertical="top"/>
    </xf>
    <xf numFmtId="187" fontId="2" fillId="2" borderId="3" xfId="1" applyNumberFormat="1" applyFont="1" applyFill="1" applyBorder="1" applyAlignment="1">
      <alignment horizontal="center" vertical="top"/>
    </xf>
    <xf numFmtId="43" fontId="7" fillId="2" borderId="2" xfId="1" applyNumberFormat="1" applyFont="1" applyFill="1" applyBorder="1" applyAlignment="1">
      <alignment vertical="top"/>
    </xf>
    <xf numFmtId="43" fontId="2" fillId="2" borderId="3" xfId="1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2" fontId="2" fillId="0" borderId="2" xfId="0" applyNumberFormat="1" applyFont="1" applyFill="1" applyBorder="1" applyAlignment="1">
      <alignment horizontal="center" vertical="top" wrapText="1"/>
    </xf>
    <xf numFmtId="187" fontId="7" fillId="0" borderId="5" xfId="1" applyNumberFormat="1" applyFont="1" applyFill="1" applyBorder="1" applyAlignment="1">
      <alignment horizontal="center" vertical="top"/>
    </xf>
    <xf numFmtId="187" fontId="2" fillId="0" borderId="8" xfId="1" applyNumberFormat="1" applyFont="1" applyFill="1" applyBorder="1" applyAlignment="1">
      <alignment horizontal="center" vertical="top"/>
    </xf>
    <xf numFmtId="43" fontId="2" fillId="0" borderId="8" xfId="1" applyNumberFormat="1" applyFont="1" applyFill="1" applyBorder="1" applyAlignment="1">
      <alignment horizontal="center" vertical="top"/>
    </xf>
    <xf numFmtId="1" fontId="2" fillId="2" borderId="5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top"/>
    </xf>
    <xf numFmtId="2" fontId="2" fillId="2" borderId="9" xfId="0" applyNumberFormat="1" applyFont="1" applyFill="1" applyBorder="1" applyAlignment="1">
      <alignment horizontal="center" vertical="top"/>
    </xf>
    <xf numFmtId="1" fontId="2" fillId="2" borderId="8" xfId="0" applyNumberFormat="1" applyFont="1" applyFill="1" applyBorder="1" applyAlignment="1">
      <alignment horizontal="center" vertical="top"/>
    </xf>
    <xf numFmtId="43" fontId="2" fillId="2" borderId="7" xfId="1" applyNumberFormat="1" applyFont="1" applyFill="1" applyBorder="1" applyAlignment="1">
      <alignment horizontal="center" vertical="top"/>
    </xf>
    <xf numFmtId="43" fontId="2" fillId="2" borderId="3" xfId="1" applyNumberFormat="1" applyFont="1" applyFill="1" applyBorder="1" applyAlignment="1">
      <alignment horizontal="center" vertical="top"/>
    </xf>
    <xf numFmtId="43" fontId="17" fillId="2" borderId="3" xfId="1" applyNumberFormat="1" applyFont="1" applyFill="1" applyBorder="1" applyAlignment="1">
      <alignment vertical="top"/>
    </xf>
    <xf numFmtId="43" fontId="17" fillId="2" borderId="6" xfId="1" applyNumberFormat="1" applyFont="1" applyFill="1" applyBorder="1" applyAlignment="1">
      <alignment vertical="top"/>
    </xf>
    <xf numFmtId="1" fontId="2" fillId="2" borderId="7" xfId="0" applyNumberFormat="1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 shrinkToFit="1"/>
    </xf>
    <xf numFmtId="0" fontId="11" fillId="0" borderId="2" xfId="0" applyFont="1" applyFill="1" applyBorder="1" applyAlignment="1">
      <alignment vertical="top" shrinkToFit="1"/>
    </xf>
    <xf numFmtId="0" fontId="11" fillId="0" borderId="2" xfId="0" applyFont="1" applyFill="1" applyBorder="1" applyAlignment="1">
      <alignment horizontal="left" vertical="top" shrinkToFit="1"/>
    </xf>
    <xf numFmtId="0" fontId="13" fillId="0" borderId="2" xfId="0" applyFont="1" applyFill="1" applyBorder="1" applyAlignment="1">
      <alignment horizontal="center" vertical="top"/>
    </xf>
    <xf numFmtId="190" fontId="11" fillId="0" borderId="2" xfId="0" applyNumberFormat="1" applyFont="1" applyFill="1" applyBorder="1" applyAlignment="1">
      <alignment horizontal="center" vertical="top"/>
    </xf>
    <xf numFmtId="190" fontId="15" fillId="0" borderId="2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vertical="top" shrinkToFit="1"/>
    </xf>
    <xf numFmtId="0" fontId="11" fillId="0" borderId="6" xfId="0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vertical="top"/>
    </xf>
    <xf numFmtId="0" fontId="11" fillId="0" borderId="5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190" fontId="11" fillId="0" borderId="2" xfId="0" applyNumberFormat="1" applyFont="1" applyBorder="1" applyAlignment="1">
      <alignment vertical="top"/>
    </xf>
    <xf numFmtId="190" fontId="11" fillId="0" borderId="2" xfId="0" applyNumberFormat="1" applyFont="1" applyBorder="1" applyAlignment="1">
      <alignment horizontal="center" vertical="top"/>
    </xf>
    <xf numFmtId="0" fontId="11" fillId="2" borderId="4" xfId="0" applyFont="1" applyFill="1" applyBorder="1" applyAlignment="1">
      <alignment vertical="top"/>
    </xf>
    <xf numFmtId="0" fontId="11" fillId="2" borderId="6" xfId="0" applyFont="1" applyFill="1" applyBorder="1" applyAlignment="1">
      <alignment horizontal="left" vertical="top" shrinkToFit="1"/>
    </xf>
    <xf numFmtId="0" fontId="12" fillId="2" borderId="2" xfId="0" applyFont="1" applyFill="1" applyBorder="1" applyAlignment="1">
      <alignment horizontal="center" vertical="top"/>
    </xf>
    <xf numFmtId="190" fontId="11" fillId="2" borderId="2" xfId="0" applyNumberFormat="1" applyFont="1" applyFill="1" applyBorder="1" applyAlignment="1">
      <alignment vertical="top"/>
    </xf>
    <xf numFmtId="190" fontId="11" fillId="2" borderId="2" xfId="0" applyNumberFormat="1" applyFont="1" applyFill="1" applyBorder="1" applyAlignment="1">
      <alignment horizontal="center" vertical="top"/>
    </xf>
    <xf numFmtId="187" fontId="5" fillId="0" borderId="1" xfId="1" applyNumberFormat="1" applyFont="1" applyFill="1" applyBorder="1" applyAlignment="1">
      <alignment vertical="top"/>
    </xf>
    <xf numFmtId="187" fontId="19" fillId="0" borderId="2" xfId="1" applyNumberFormat="1" applyFont="1" applyFill="1" applyBorder="1" applyAlignment="1">
      <alignment horizontal="center" vertical="top"/>
    </xf>
    <xf numFmtId="187" fontId="15" fillId="0" borderId="2" xfId="1" applyNumberFormat="1" applyFont="1" applyFill="1" applyBorder="1" applyAlignment="1">
      <alignment horizontal="center" vertical="top"/>
    </xf>
    <xf numFmtId="187" fontId="11" fillId="0" borderId="0" xfId="1" applyNumberFormat="1" applyFont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3" fontId="2" fillId="0" borderId="5" xfId="1" applyNumberFormat="1" applyFont="1" applyBorder="1" applyAlignment="1">
      <alignment horizontal="center" vertical="top"/>
    </xf>
    <xf numFmtId="43" fontId="2" fillId="0" borderId="6" xfId="1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87" fontId="7" fillId="0" borderId="5" xfId="1" applyNumberFormat="1" applyFont="1" applyFill="1" applyBorder="1" applyAlignment="1">
      <alignment horizontal="center" vertical="top"/>
    </xf>
    <xf numFmtId="187" fontId="7" fillId="0" borderId="6" xfId="1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top"/>
    </xf>
    <xf numFmtId="2" fontId="2" fillId="2" borderId="7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87" fontId="2" fillId="0" borderId="5" xfId="1" applyNumberFormat="1" applyFont="1" applyFill="1" applyBorder="1" applyAlignment="1">
      <alignment horizontal="center" vertical="top"/>
    </xf>
    <xf numFmtId="187" fontId="2" fillId="0" borderId="6" xfId="1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187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2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43" fontId="2" fillId="0" borderId="2" xfId="1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3" fontId="7" fillId="0" borderId="2" xfId="1" applyNumberFormat="1" applyFont="1" applyBorder="1" applyAlignment="1">
      <alignment horizontal="center" vertical="top"/>
    </xf>
    <xf numFmtId="43" fontId="2" fillId="0" borderId="2" xfId="1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87" fontId="7" fillId="0" borderId="5" xfId="1" applyNumberFormat="1" applyFont="1" applyBorder="1" applyAlignment="1">
      <alignment horizontal="center" vertical="top"/>
    </xf>
    <xf numFmtId="187" fontId="7" fillId="0" borderId="6" xfId="1" applyNumberFormat="1" applyFont="1" applyBorder="1" applyAlignment="1">
      <alignment horizontal="center" vertical="top"/>
    </xf>
    <xf numFmtId="187" fontId="7" fillId="0" borderId="2" xfId="1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center" vertical="top" wrapText="1"/>
    </xf>
    <xf numFmtId="43" fontId="2" fillId="2" borderId="5" xfId="1" applyNumberFormat="1" applyFont="1" applyFill="1" applyBorder="1" applyAlignment="1">
      <alignment horizontal="center" vertical="top"/>
    </xf>
    <xf numFmtId="43" fontId="2" fillId="2" borderId="7" xfId="1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95275" y="400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95275" y="400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95275" y="400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476</xdr:row>
      <xdr:rowOff>0</xdr:rowOff>
    </xdr:from>
    <xdr:ext cx="194454" cy="253194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413385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476</xdr:row>
      <xdr:rowOff>0</xdr:rowOff>
    </xdr:from>
    <xdr:ext cx="194454" cy="253194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8801100" y="139446000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4731" cy="262572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344805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4731" cy="262572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344805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184731" cy="262572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295275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184731" cy="262572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295275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184731" cy="262572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295275" y="14287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184731" cy="262572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500-0000B3000000}"/>
            </a:ext>
          </a:extLst>
        </xdr:cNvPr>
        <xdr:cNvSpPr txBox="1"/>
      </xdr:nvSpPr>
      <xdr:spPr>
        <a:xfrm>
          <a:off x="295275" y="14287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4731" cy="262572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500-0000B4000000}"/>
            </a:ext>
          </a:extLst>
        </xdr:cNvPr>
        <xdr:cNvSpPr txBox="1"/>
      </xdr:nvSpPr>
      <xdr:spPr>
        <a:xfrm>
          <a:off x="344805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4731" cy="262572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500-0000B5000000}"/>
            </a:ext>
          </a:extLst>
        </xdr:cNvPr>
        <xdr:cNvSpPr txBox="1"/>
      </xdr:nvSpPr>
      <xdr:spPr>
        <a:xfrm>
          <a:off x="344805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4731" cy="262572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500-0000B6000000}"/>
            </a:ext>
          </a:extLst>
        </xdr:cNvPr>
        <xdr:cNvSpPr txBox="1"/>
      </xdr:nvSpPr>
      <xdr:spPr>
        <a:xfrm>
          <a:off x="344805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4731" cy="262572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500-0000B7000000}"/>
            </a:ext>
          </a:extLst>
        </xdr:cNvPr>
        <xdr:cNvSpPr txBox="1"/>
      </xdr:nvSpPr>
      <xdr:spPr>
        <a:xfrm>
          <a:off x="344805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184731" cy="262572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500-0000B8000000}"/>
            </a:ext>
          </a:extLst>
        </xdr:cNvPr>
        <xdr:cNvSpPr txBox="1"/>
      </xdr:nvSpPr>
      <xdr:spPr>
        <a:xfrm>
          <a:off x="295275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184731" cy="262572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500-0000B9000000}"/>
            </a:ext>
          </a:extLst>
        </xdr:cNvPr>
        <xdr:cNvSpPr txBox="1"/>
      </xdr:nvSpPr>
      <xdr:spPr>
        <a:xfrm>
          <a:off x="295275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4731" cy="262572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500-0000BC000000}"/>
            </a:ext>
          </a:extLst>
        </xdr:cNvPr>
        <xdr:cNvSpPr txBox="1"/>
      </xdr:nvSpPr>
      <xdr:spPr>
        <a:xfrm>
          <a:off x="344805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288</xdr:row>
      <xdr:rowOff>0</xdr:rowOff>
    </xdr:from>
    <xdr:ext cx="184731" cy="262572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500-0000BD000000}"/>
            </a:ext>
          </a:extLst>
        </xdr:cNvPr>
        <xdr:cNvSpPr txBox="1"/>
      </xdr:nvSpPr>
      <xdr:spPr>
        <a:xfrm>
          <a:off x="344805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2572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880110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2572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880110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2572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880110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2572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880110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2572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880110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2572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880110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2572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880110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288</xdr:row>
      <xdr:rowOff>0</xdr:rowOff>
    </xdr:from>
    <xdr:ext cx="184731" cy="262572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8801100" y="138588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2572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500-0000C6000000}"/>
            </a:ext>
          </a:extLst>
        </xdr:cNvPr>
        <xdr:cNvSpPr txBox="1"/>
      </xdr:nvSpPr>
      <xdr:spPr>
        <a:xfrm>
          <a:off x="344805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2572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500-0000C7000000}"/>
            </a:ext>
          </a:extLst>
        </xdr:cNvPr>
        <xdr:cNvSpPr txBox="1"/>
      </xdr:nvSpPr>
      <xdr:spPr>
        <a:xfrm>
          <a:off x="344805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2572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500-0000C8000000}"/>
            </a:ext>
          </a:extLst>
        </xdr:cNvPr>
        <xdr:cNvSpPr txBox="1"/>
      </xdr:nvSpPr>
      <xdr:spPr>
        <a:xfrm>
          <a:off x="344805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2572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500-0000C9000000}"/>
            </a:ext>
          </a:extLst>
        </xdr:cNvPr>
        <xdr:cNvSpPr txBox="1"/>
      </xdr:nvSpPr>
      <xdr:spPr>
        <a:xfrm>
          <a:off x="344805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2572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500-0000CA000000}"/>
            </a:ext>
          </a:extLst>
        </xdr:cNvPr>
        <xdr:cNvSpPr txBox="1"/>
      </xdr:nvSpPr>
      <xdr:spPr>
        <a:xfrm>
          <a:off x="344805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2572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500-0000CB000000}"/>
            </a:ext>
          </a:extLst>
        </xdr:cNvPr>
        <xdr:cNvSpPr txBox="1"/>
      </xdr:nvSpPr>
      <xdr:spPr>
        <a:xfrm>
          <a:off x="344805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2572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500-0000CC000000}"/>
            </a:ext>
          </a:extLst>
        </xdr:cNvPr>
        <xdr:cNvSpPr txBox="1"/>
      </xdr:nvSpPr>
      <xdr:spPr>
        <a:xfrm>
          <a:off x="344805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2572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500-0000CD000000}"/>
            </a:ext>
          </a:extLst>
        </xdr:cNvPr>
        <xdr:cNvSpPr txBox="1"/>
      </xdr:nvSpPr>
      <xdr:spPr>
        <a:xfrm>
          <a:off x="344805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2572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880110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2572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880110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2572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880110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2572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880110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2572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880110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2572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880110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2572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880110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2572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8801100" y="1248727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449</xdr:row>
      <xdr:rowOff>0</xdr:rowOff>
    </xdr:from>
    <xdr:ext cx="194454" cy="253194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6039971" y="649941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2572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2572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2572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2572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2572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2572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2572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2572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2572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2572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2572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2572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2572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2572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2572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2572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94454" cy="253194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2572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2572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2572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2572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2572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2572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2572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2572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2572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2572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2572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2572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2572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2572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2572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528</xdr:row>
      <xdr:rowOff>0</xdr:rowOff>
    </xdr:from>
    <xdr:ext cx="184731" cy="262572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368</xdr:row>
      <xdr:rowOff>0</xdr:rowOff>
    </xdr:from>
    <xdr:ext cx="194454" cy="253194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362</xdr:row>
      <xdr:rowOff>0</xdr:rowOff>
    </xdr:from>
    <xdr:ext cx="194454" cy="253194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2572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2572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2572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2572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2572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2572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2572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483</xdr:row>
      <xdr:rowOff>0</xdr:rowOff>
    </xdr:from>
    <xdr:ext cx="184731" cy="262572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2572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2572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2572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2572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2572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2572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2572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434</xdr:row>
      <xdr:rowOff>0</xdr:rowOff>
    </xdr:from>
    <xdr:ext cx="184731" cy="262572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4454" cy="253194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381</xdr:row>
      <xdr:rowOff>0</xdr:rowOff>
    </xdr:from>
    <xdr:ext cx="194454" cy="253194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2572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2572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2572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2572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2572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2572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2572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463</xdr:row>
      <xdr:rowOff>0</xdr:rowOff>
    </xdr:from>
    <xdr:ext cx="184731" cy="262572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2572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2572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2572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2572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2572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2572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2572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2572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6039971" y="918882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4" name="TextBox 833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5" name="TextBox 834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8" name="TextBox 847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0" name="TextBox 849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7" name="TextBox 856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8" name="TextBox 857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59" name="TextBox 858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61" name="TextBox 860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406</xdr:row>
      <xdr:rowOff>0</xdr:rowOff>
    </xdr:from>
    <xdr:ext cx="194454" cy="253194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69" name="TextBox 868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5" name="TextBox 894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7" name="TextBox 896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0" name="TextBox 899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1" name="TextBox 900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2" name="TextBox 901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5" name="TextBox 904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6" name="TextBox 905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7" name="TextBox 906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4" name="TextBox 913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7" name="TextBox 916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19" name="TextBox 918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2" name="TextBox 921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7" name="TextBox 936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42" name="TextBox 941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45" name="TextBox 944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46" name="TextBox 945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47" name="TextBox 946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402</xdr:row>
      <xdr:rowOff>0</xdr:rowOff>
    </xdr:from>
    <xdr:ext cx="194454" cy="253194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6039971" y="918882"/>
          <a:ext cx="194454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6"/>
  <sheetViews>
    <sheetView windowProtection="1" tabSelected="1" topLeftCell="A70" zoomScale="70" zoomScaleNormal="70" zoomScaleSheetLayoutView="70" workbookViewId="0">
      <selection activeCell="S11" sqref="S11"/>
    </sheetView>
  </sheetViews>
  <sheetFormatPr defaultRowHeight="33" customHeight="1"/>
  <cols>
    <col min="1" max="1" width="34.5" style="77" customWidth="1"/>
    <col min="2" max="2" width="8.25" style="77" customWidth="1"/>
    <col min="3" max="3" width="7.375" style="77" customWidth="1"/>
    <col min="4" max="4" width="9" style="77" customWidth="1"/>
    <col min="5" max="5" width="9.875" style="77" customWidth="1"/>
    <col min="6" max="6" width="8.625" style="77" customWidth="1"/>
    <col min="7" max="8" width="9" style="77" customWidth="1"/>
    <col min="9" max="9" width="10.625" style="77" customWidth="1"/>
    <col min="10" max="10" width="12.375" style="77" customWidth="1"/>
    <col min="11" max="11" width="10.5" style="77" bestFit="1" customWidth="1"/>
    <col min="12" max="12" width="8.75" style="77" customWidth="1"/>
    <col min="13" max="13" width="9" style="77" customWidth="1"/>
    <col min="14" max="14" width="12" style="77" customWidth="1"/>
    <col min="15" max="15" width="10.125" style="77" bestFit="1" customWidth="1"/>
    <col min="16" max="16" width="9" style="77"/>
    <col min="17" max="18" width="9" style="77" hidden="1" customWidth="1"/>
    <col min="19" max="19" width="10.625" style="77" customWidth="1"/>
    <col min="20" max="20" width="9.5" style="77" customWidth="1"/>
    <col min="21" max="21" width="9" style="77" customWidth="1"/>
    <col min="22" max="22" width="10.125" style="77" hidden="1" customWidth="1"/>
    <col min="23" max="16384" width="9" style="77"/>
  </cols>
  <sheetData>
    <row r="1" spans="1:23" ht="80.25" customHeight="1">
      <c r="A1" s="178" t="s">
        <v>1357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3" ht="33" customHeight="1">
      <c r="A2" s="207" t="s">
        <v>15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3" ht="33" customHeight="1">
      <c r="A3" s="13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3" ht="33" customHeight="1">
      <c r="A4" s="93" t="s">
        <v>1391</v>
      </c>
      <c r="B4" s="193" t="s">
        <v>16</v>
      </c>
      <c r="C4" s="193"/>
      <c r="D4" s="193" t="s">
        <v>19</v>
      </c>
      <c r="E4" s="193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3" ht="33" customHeight="1">
      <c r="A5" s="76" t="s">
        <v>13</v>
      </c>
      <c r="B5" s="208" t="s">
        <v>21</v>
      </c>
      <c r="C5" s="208"/>
      <c r="D5" s="209">
        <f>SUM(($R$11+$R$12+$R$14+$R$15+$R$17)/5)</f>
        <v>2.6252893997814368</v>
      </c>
      <c r="E5" s="209"/>
      <c r="F5" s="6"/>
      <c r="L5" s="80"/>
      <c r="M5" s="80"/>
      <c r="N5" s="81"/>
      <c r="O5" s="81"/>
      <c r="P5" s="82"/>
      <c r="Q5" s="79"/>
      <c r="R5" s="79"/>
      <c r="S5" s="79"/>
      <c r="T5" s="79"/>
    </row>
    <row r="6" spans="1:23" ht="33" customHeight="1">
      <c r="A6" s="76" t="s">
        <v>14</v>
      </c>
      <c r="B6" s="208" t="s">
        <v>20</v>
      </c>
      <c r="C6" s="208"/>
      <c r="D6" s="209">
        <f>SUM(($R$13+$R$16)/2)</f>
        <v>1.6025641025641024</v>
      </c>
      <c r="E6" s="209"/>
    </row>
    <row r="7" spans="1:23" ht="33" customHeight="1">
      <c r="A7" s="83"/>
      <c r="B7" s="83"/>
      <c r="C7" s="83"/>
      <c r="D7" s="83"/>
      <c r="E7" s="83"/>
      <c r="F7" s="83"/>
      <c r="G7" s="83"/>
      <c r="H7" s="83"/>
      <c r="I7" s="83"/>
      <c r="J7" s="84"/>
      <c r="K7" s="84"/>
      <c r="L7" s="84"/>
      <c r="M7" s="84"/>
      <c r="N7" s="84"/>
      <c r="O7" s="84"/>
      <c r="P7" s="84"/>
      <c r="Q7" s="84"/>
    </row>
    <row r="8" spans="1:23" ht="33" customHeight="1">
      <c r="A8" s="192" t="s">
        <v>0</v>
      </c>
      <c r="B8" s="187" t="s">
        <v>31</v>
      </c>
      <c r="C8" s="187"/>
      <c r="D8" s="187" t="s">
        <v>1</v>
      </c>
      <c r="E8" s="210" t="s">
        <v>1393</v>
      </c>
      <c r="F8" s="211"/>
      <c r="G8" s="211"/>
      <c r="H8" s="211"/>
      <c r="I8" s="211"/>
      <c r="J8" s="212"/>
      <c r="K8" s="210" t="s">
        <v>1394</v>
      </c>
      <c r="L8" s="211"/>
      <c r="M8" s="211"/>
      <c r="N8" s="212"/>
      <c r="O8" s="213" t="s">
        <v>1370</v>
      </c>
      <c r="P8" s="213" t="s">
        <v>7</v>
      </c>
      <c r="Q8" s="139"/>
      <c r="R8" s="75"/>
      <c r="S8" s="213" t="s">
        <v>22</v>
      </c>
      <c r="T8" s="216" t="s">
        <v>10</v>
      </c>
      <c r="U8" s="216" t="s">
        <v>11</v>
      </c>
      <c r="V8" s="75"/>
      <c r="W8" s="216" t="s">
        <v>17</v>
      </c>
    </row>
    <row r="9" spans="1:23" ht="48.75" customHeight="1">
      <c r="A9" s="192"/>
      <c r="B9" s="187"/>
      <c r="C9" s="187"/>
      <c r="D9" s="187"/>
      <c r="E9" s="1" t="s">
        <v>1373</v>
      </c>
      <c r="F9" s="1" t="s">
        <v>1375</v>
      </c>
      <c r="G9" s="1" t="s">
        <v>2</v>
      </c>
      <c r="H9" s="1" t="s">
        <v>3</v>
      </c>
      <c r="I9" s="1" t="s">
        <v>5</v>
      </c>
      <c r="J9" s="1" t="s">
        <v>6</v>
      </c>
      <c r="K9" s="1" t="s">
        <v>1374</v>
      </c>
      <c r="L9" s="1" t="s">
        <v>1376</v>
      </c>
      <c r="M9" s="1" t="s">
        <v>4</v>
      </c>
      <c r="N9" s="1" t="s">
        <v>1369</v>
      </c>
      <c r="O9" s="214"/>
      <c r="P9" s="215"/>
      <c r="Q9" s="206" t="s">
        <v>8</v>
      </c>
      <c r="R9" s="206" t="s">
        <v>9</v>
      </c>
      <c r="S9" s="215"/>
      <c r="T9" s="217"/>
      <c r="U9" s="218"/>
      <c r="V9" s="205" t="s">
        <v>18</v>
      </c>
      <c r="W9" s="218"/>
    </row>
    <row r="10" spans="1:23" ht="33" customHeight="1">
      <c r="A10" s="192"/>
      <c r="B10" s="187"/>
      <c r="C10" s="187"/>
      <c r="D10" s="187"/>
      <c r="E10" s="85">
        <v>0.2</v>
      </c>
      <c r="F10" s="140">
        <v>0.4</v>
      </c>
      <c r="G10" s="85">
        <v>0.6</v>
      </c>
      <c r="H10" s="85">
        <v>0.8</v>
      </c>
      <c r="I10" s="85">
        <v>0.4</v>
      </c>
      <c r="J10" s="85">
        <v>0.6</v>
      </c>
      <c r="K10" s="85">
        <v>0.4</v>
      </c>
      <c r="L10" s="85">
        <v>0.8</v>
      </c>
      <c r="M10" s="85">
        <v>1</v>
      </c>
      <c r="N10" s="85">
        <v>1</v>
      </c>
      <c r="O10" s="85">
        <v>1</v>
      </c>
      <c r="P10" s="214"/>
      <c r="Q10" s="206"/>
      <c r="R10" s="206"/>
      <c r="S10" s="214"/>
      <c r="T10" s="86">
        <v>0.2</v>
      </c>
      <c r="U10" s="217"/>
      <c r="V10" s="205"/>
      <c r="W10" s="217"/>
    </row>
    <row r="11" spans="1:23" ht="33" customHeight="1">
      <c r="A11" s="59" t="s">
        <v>49</v>
      </c>
      <c r="B11" s="222">
        <v>30</v>
      </c>
      <c r="C11" s="223"/>
      <c r="D11" s="87">
        <v>78</v>
      </c>
      <c r="E11" s="88">
        <f>COUNTIFS('ตัวชี้วัดที่ 15 งานตีพิมพ์'!$G:$G,$A$11,'ตัวชี้วัดที่ 15 งานตีพิมพ์'!$E:$E,E9)</f>
        <v>2</v>
      </c>
      <c r="F11" s="88">
        <f>COUNTIFS('ตัวชี้วัดที่ 15 งานตีพิมพ์'!$G:$G,$A$11,'ตัวชี้วัดที่ 15 งานตีพิมพ์'!$E:$E,F9)</f>
        <v>0</v>
      </c>
      <c r="G11" s="88">
        <f>COUNTIFS('ตัวชี้วัดที่ 15 งานตีพิมพ์'!$G:$G,$A$11,'ตัวชี้วัดที่ 15 งานตีพิมพ์'!$E:$E,G9)</f>
        <v>0</v>
      </c>
      <c r="H11" s="88">
        <f>COUNTIFS('ตัวชี้วัดที่ 15 งานตีพิมพ์'!$G:$G,$A$11,'ตัวชี้วัดที่ 15 งานตีพิมพ์'!$E:$E,H9)</f>
        <v>0</v>
      </c>
      <c r="I11" s="88">
        <f>COUNTIFS('ตัวชี้วัดที่ 15 งานตีพิมพ์'!$G:$G,$A$11,'ตัวชี้วัดที่ 15 งานตีพิมพ์'!$E:$E,I9)</f>
        <v>0</v>
      </c>
      <c r="J11" s="88">
        <f>COUNTIFS('ตัวชี้วัดที่ 15 งานตีพิมพ์'!$G:$G,$A$11,'ตัวชี้วัดที่ 15 งานตีพิมพ์'!$E:$E,J9)</f>
        <v>0</v>
      </c>
      <c r="K11" s="88">
        <f>COUNTIFS('ตัวชี้วัดที่ 15 งานตีพิมพ์'!$G:$G,$A$11,'ตัวชี้วัดที่ 15 งานตีพิมพ์'!$E:$E,K9)</f>
        <v>6</v>
      </c>
      <c r="L11" s="88">
        <f>COUNTIFS('ตัวชี้วัดที่ 15 งานตีพิมพ์'!$G:$G,$A$11,'ตัวชี้วัดที่ 15 งานตีพิมพ์'!$E:$E,L9)</f>
        <v>0</v>
      </c>
      <c r="M11" s="88">
        <f>COUNTIFS('ตัวชี้วัดที่ 15 งานตีพิมพ์'!$G:$G,$A$11,'ตัวชี้วัดที่ 15 งานตีพิมพ์'!$E:$E,M9)</f>
        <v>0</v>
      </c>
      <c r="N11" s="88">
        <f>COUNTIFS('ตัวชี้วัดที่ 15 งานตีพิมพ์'!$G:$G,$A$11,'ตัวชี้วัดที่ 15 งานตีพิมพ์'!$E:$E,N9)</f>
        <v>0</v>
      </c>
      <c r="O11" s="88">
        <f>COUNTIFS('ตัวชี้วัดที่ 15 งานตีพิมพ์'!$G:$G,$A$11,'ตัวชี้วัดที่ 15 งานตีพิมพ์'!$E:$E,O9)</f>
        <v>0</v>
      </c>
      <c r="P11" s="137">
        <f t="shared" ref="P11:P17" si="0">SUM(E11,K11,F11,G11,H11,L11,M11,O11,I11,J11,N11)</f>
        <v>8</v>
      </c>
      <c r="Q11" s="90">
        <f t="shared" ref="Q11:Q17" si="1">SUM((E11*$E$10)+(K11*$K$10)+(F11*$F$10)+(G11*$G$10)+(H11*$H$10)+(L11*$L$10)+(M11*$M$10)+(I11*$I$10)+(J11*$J$10)+(N11*$N$10)+(O11*$O$10))</f>
        <v>2.8000000000000003</v>
      </c>
      <c r="R11" s="90">
        <f t="shared" ref="R11:R17" si="2">SUM(Q11/D11*100)</f>
        <v>3.5897435897435903</v>
      </c>
      <c r="S11" s="85">
        <f>SUM(R11/4)</f>
        <v>0.89743589743589758</v>
      </c>
      <c r="T11" s="2">
        <f>SUM((20-R11)*D11/100/$T$10)</f>
        <v>64</v>
      </c>
      <c r="U11" s="3">
        <f t="shared" ref="U11:U17" si="3">SUM(T11*$T$10/D11*100)</f>
        <v>16.410256410256409</v>
      </c>
      <c r="V11" s="3">
        <f>SUM(R11+U11)</f>
        <v>20</v>
      </c>
      <c r="W11" s="4">
        <f>SUM(V11/4)</f>
        <v>5</v>
      </c>
    </row>
    <row r="12" spans="1:23" ht="33" customHeight="1">
      <c r="A12" s="59" t="s">
        <v>50</v>
      </c>
      <c r="B12" s="222">
        <v>30</v>
      </c>
      <c r="C12" s="223"/>
      <c r="D12" s="87">
        <v>31</v>
      </c>
      <c r="E12" s="88">
        <f>COUNTIFS('ตัวชี้วัดที่ 15 งานตีพิมพ์'!$G:$G,$A$12,'ตัวชี้วัดที่ 15 งานตีพิมพ์'!$E:$E,E9)</f>
        <v>4</v>
      </c>
      <c r="F12" s="88">
        <f>COUNTIFS('ตัวชี้วัดที่ 15 งานตีพิมพ์'!$G:$G,$A$12,'ตัวชี้วัดที่ 15 งานตีพิมพ์'!$E:$E,F9)</f>
        <v>0</v>
      </c>
      <c r="G12" s="88">
        <f>COUNTIFS('ตัวชี้วัดที่ 15 งานตีพิมพ์'!$G:$G,$A$12,'ตัวชี้วัดที่ 15 งานตีพิมพ์'!$E:$E,G9)</f>
        <v>0</v>
      </c>
      <c r="H12" s="88">
        <f>COUNTIFS('ตัวชี้วัดที่ 15 งานตีพิมพ์'!$G:$G,$A$12,'ตัวชี้วัดที่ 15 งานตีพิมพ์'!$E:$E,H9)</f>
        <v>1</v>
      </c>
      <c r="I12" s="88">
        <f>COUNTIFS('ตัวชี้วัดที่ 15 งานตีพิมพ์'!$G:$G,$A$12,'ตัวชี้วัดที่ 15 งานตีพิมพ์'!$E:$E,I9)</f>
        <v>0</v>
      </c>
      <c r="J12" s="88">
        <f>COUNTIFS('ตัวชี้วัดที่ 15 งานตีพิมพ์'!$G:$G,$A$12,'ตัวชี้วัดที่ 15 งานตีพิมพ์'!$E:$E,J9)</f>
        <v>0</v>
      </c>
      <c r="K12" s="88">
        <f>COUNTIFS('ตัวชี้วัดที่ 15 งานตีพิมพ์'!$G:$G,$A$12,'ตัวชี้วัดที่ 15 งานตีพิมพ์'!$E:$E,K9)</f>
        <v>0</v>
      </c>
      <c r="L12" s="88">
        <f>COUNTIFS('ตัวชี้วัดที่ 15 งานตีพิมพ์'!$G:$G,$A$12,'ตัวชี้วัดที่ 15 งานตีพิมพ์'!$E:$E,L9)</f>
        <v>0</v>
      </c>
      <c r="M12" s="88">
        <f>COUNTIFS('ตัวชี้วัดที่ 15 งานตีพิมพ์'!$G:$G,$A$12,'ตัวชี้วัดที่ 15 งานตีพิมพ์'!$E:$E,M9)</f>
        <v>0</v>
      </c>
      <c r="N12" s="88">
        <f>COUNTIFS('ตัวชี้วัดที่ 15 งานตีพิมพ์'!$G:$G,$A$12,'ตัวชี้วัดที่ 15 งานตีพิมพ์'!$E:$E,N9)</f>
        <v>0</v>
      </c>
      <c r="O12" s="88">
        <f>COUNTIFS('ตัวชี้วัดที่ 15 งานตีพิมพ์'!$G:$G,$A$12,'ตัวชี้วัดที่ 15 งานตีพิมพ์'!$E:$E,O9)</f>
        <v>0</v>
      </c>
      <c r="P12" s="89">
        <f t="shared" si="0"/>
        <v>5</v>
      </c>
      <c r="Q12" s="90">
        <f t="shared" si="1"/>
        <v>1.6</v>
      </c>
      <c r="R12" s="90">
        <f t="shared" si="2"/>
        <v>5.161290322580645</v>
      </c>
      <c r="S12" s="85">
        <f>SUM(R12/4)</f>
        <v>1.2903225806451613</v>
      </c>
      <c r="T12" s="2">
        <f>SUM((20-R12)*D12/100/$T$10)</f>
        <v>23</v>
      </c>
      <c r="U12" s="3">
        <f t="shared" si="3"/>
        <v>14.838709677419356</v>
      </c>
      <c r="V12" s="3">
        <f t="shared" ref="V12:V17" si="4">SUM(R12+U12)</f>
        <v>20</v>
      </c>
      <c r="W12" s="4">
        <f>SUM(V12/4)</f>
        <v>5</v>
      </c>
    </row>
    <row r="13" spans="1:23" ht="33" customHeight="1">
      <c r="A13" s="59" t="s">
        <v>51</v>
      </c>
      <c r="B13" s="222">
        <v>20</v>
      </c>
      <c r="C13" s="223"/>
      <c r="D13" s="87">
        <v>47</v>
      </c>
      <c r="E13" s="88">
        <f>COUNTIFS('ตัวชี้วัดที่ 15 งานตีพิมพ์'!$G:$G,$A$13,'ตัวชี้วัดที่ 15 งานตีพิมพ์'!$E:$E,E9)</f>
        <v>0</v>
      </c>
      <c r="F13" s="88">
        <f>COUNTIFS('ตัวชี้วัดที่ 15 งานตีพิมพ์'!$G:$G,$A$13,'ตัวชี้วัดที่ 15 งานตีพิมพ์'!$E:$E,F9)</f>
        <v>0</v>
      </c>
      <c r="G13" s="88">
        <f>COUNTIFS('ตัวชี้วัดที่ 15 งานตีพิมพ์'!$G:$G,$A$13,'ตัวชี้วัดที่ 15 งานตีพิมพ์'!$E:$E,G9)</f>
        <v>0</v>
      </c>
      <c r="H13" s="88">
        <f>COUNTIFS('ตัวชี้วัดที่ 15 งานตีพิมพ์'!$G:$G,$A$13,'ตัวชี้วัดที่ 15 งานตีพิมพ์'!$E:$E,H9)</f>
        <v>0</v>
      </c>
      <c r="I13" s="88">
        <f>COUNTIFS('ตัวชี้วัดที่ 15 งานตีพิมพ์'!$G:$G,$A$13,'ตัวชี้วัดที่ 15 งานตีพิมพ์'!$E:$E,I9)</f>
        <v>0</v>
      </c>
      <c r="J13" s="88">
        <f>COUNTIFS('ตัวชี้วัดที่ 15 งานตีพิมพ์'!$G:$G,$A$13,'ตัวชี้วัดที่ 15 งานตีพิมพ์'!$E:$E,J9)</f>
        <v>0</v>
      </c>
      <c r="K13" s="88">
        <f>COUNTIFS('ตัวชี้วัดที่ 15 งานตีพิมพ์'!$G:$G,$A$13,'ตัวชี้วัดที่ 15 งานตีพิมพ์'!$E:$E,K9)</f>
        <v>0</v>
      </c>
      <c r="L13" s="88">
        <f>COUNTIFS('ตัวชี้วัดที่ 15 งานตีพิมพ์'!$G:$G,$A$13,'ตัวชี้วัดที่ 15 งานตีพิมพ์'!$E:$E,L9)</f>
        <v>0</v>
      </c>
      <c r="M13" s="88">
        <f>COUNTIFS('ตัวชี้วัดที่ 15 งานตีพิมพ์'!$G:$G,$A$13,'ตัวชี้วัดที่ 15 งานตีพิมพ์'!$E:$E,M9)</f>
        <v>0</v>
      </c>
      <c r="N13" s="88">
        <f>COUNTIFS('ตัวชี้วัดที่ 15 งานตีพิมพ์'!$G:$G,$A$13,'ตัวชี้วัดที่ 15 งานตีพิมพ์'!$E:$E,N9)</f>
        <v>0</v>
      </c>
      <c r="O13" s="88">
        <f>COUNTIFS('ตัวชี้วัดที่ 15 งานตีพิมพ์'!$G:$G,$A$13,'ตัวชี้วัดที่ 15 งานตีพิมพ์'!$E:$E,O9)</f>
        <v>0</v>
      </c>
      <c r="P13" s="89">
        <f t="shared" si="0"/>
        <v>0</v>
      </c>
      <c r="Q13" s="90">
        <f t="shared" si="1"/>
        <v>0</v>
      </c>
      <c r="R13" s="90">
        <f t="shared" si="2"/>
        <v>0</v>
      </c>
      <c r="S13" s="85">
        <f>SUM(R13/6)</f>
        <v>0</v>
      </c>
      <c r="T13" s="2">
        <f>SUM((30-R13)*D13/100/$T$10)</f>
        <v>70.5</v>
      </c>
      <c r="U13" s="3">
        <f t="shared" si="3"/>
        <v>30.000000000000004</v>
      </c>
      <c r="V13" s="3">
        <f t="shared" si="4"/>
        <v>30.000000000000004</v>
      </c>
      <c r="W13" s="4">
        <f>SUM(V13/6)</f>
        <v>5.0000000000000009</v>
      </c>
    </row>
    <row r="14" spans="1:23" ht="33" customHeight="1">
      <c r="A14" s="59" t="s">
        <v>52</v>
      </c>
      <c r="B14" s="222">
        <v>30</v>
      </c>
      <c r="C14" s="223"/>
      <c r="D14" s="87">
        <v>89</v>
      </c>
      <c r="E14" s="88">
        <f>COUNTIFS('ตัวชี้วัดที่ 15 งานตีพิมพ์'!$G:$G,$A$14,'ตัวชี้วัดที่ 15 งานตีพิมพ์'!$E:$E,E9)</f>
        <v>2</v>
      </c>
      <c r="F14" s="88">
        <f>COUNTIFS('ตัวชี้วัดที่ 15 งานตีพิมพ์'!$G:$G,$A$14,'ตัวชี้วัดที่ 15 งานตีพิมพ์'!$E:$E,F9)</f>
        <v>0</v>
      </c>
      <c r="G14" s="88">
        <f>COUNTIFS('ตัวชี้วัดที่ 15 งานตีพิมพ์'!$G:$G,$A$14,'ตัวชี้วัดที่ 15 งานตีพิมพ์'!$E:$E,G9)</f>
        <v>1</v>
      </c>
      <c r="H14" s="88">
        <f>COUNTIFS('ตัวชี้วัดที่ 15 งานตีพิมพ์'!$G:$G,$A$14,'ตัวชี้วัดที่ 15 งานตีพิมพ์'!$E:$E,H9)</f>
        <v>0</v>
      </c>
      <c r="I14" s="88">
        <f>COUNTIFS('ตัวชี้วัดที่ 15 งานตีพิมพ์'!$G:$G,$A$14,'ตัวชี้วัดที่ 15 งานตีพิมพ์'!$E:$E,I9)</f>
        <v>0</v>
      </c>
      <c r="J14" s="88">
        <f>COUNTIFS('ตัวชี้วัดที่ 15 งานตีพิมพ์'!$G:$G,$A$14,'ตัวชี้วัดที่ 15 งานตีพิมพ์'!$E:$E,J9)</f>
        <v>0</v>
      </c>
      <c r="K14" s="88">
        <f>COUNTIFS('ตัวชี้วัดที่ 15 งานตีพิมพ์'!$G:$G,$A$14,'ตัวชี้วัดที่ 15 งานตีพิมพ์'!$E:$E,K9)</f>
        <v>2</v>
      </c>
      <c r="L14" s="88">
        <f>COUNTIFS('ตัวชี้วัดที่ 15 งานตีพิมพ์'!$G:$G,$A$14,'ตัวชี้วัดที่ 15 งานตีพิมพ์'!$E:$E,L9)</f>
        <v>0</v>
      </c>
      <c r="M14" s="88">
        <f>COUNTIFS('ตัวชี้วัดที่ 15 งานตีพิมพ์'!$G:$G,$A$14,'ตัวชี้วัดที่ 15 งานตีพิมพ์'!$E:$E,M9)</f>
        <v>0</v>
      </c>
      <c r="N14" s="88">
        <f>COUNTIFS('ตัวชี้วัดที่ 15 งานตีพิมพ์'!$G:$G,$A$14,'ตัวชี้วัดที่ 15 งานตีพิมพ์'!$E:$E,N9)</f>
        <v>0</v>
      </c>
      <c r="O14" s="88">
        <f>COUNTIFS('ตัวชี้วัดที่ 15 งานตีพิมพ์'!$G:$G,$A$14,'ตัวชี้วัดที่ 15 งานตีพิมพ์'!$E:$E,O9)</f>
        <v>0</v>
      </c>
      <c r="P14" s="89">
        <f t="shared" si="0"/>
        <v>5</v>
      </c>
      <c r="Q14" s="90">
        <f t="shared" si="1"/>
        <v>1.8000000000000003</v>
      </c>
      <c r="R14" s="90">
        <f t="shared" si="2"/>
        <v>2.0224719101123596</v>
      </c>
      <c r="S14" s="85">
        <f>SUM(R14/4)</f>
        <v>0.5056179775280899</v>
      </c>
      <c r="T14" s="2">
        <f>SUM((20-R14)*D14/100/$T$10)</f>
        <v>80</v>
      </c>
      <c r="U14" s="3">
        <f t="shared" si="3"/>
        <v>17.977528089887642</v>
      </c>
      <c r="V14" s="3">
        <f t="shared" si="4"/>
        <v>20</v>
      </c>
      <c r="W14" s="4">
        <f>SUM(V14/4)</f>
        <v>5</v>
      </c>
    </row>
    <row r="15" spans="1:23" ht="33" customHeight="1">
      <c r="A15" s="59" t="s">
        <v>53</v>
      </c>
      <c r="B15" s="222">
        <v>30</v>
      </c>
      <c r="C15" s="223"/>
      <c r="D15" s="87">
        <v>85</v>
      </c>
      <c r="E15" s="88">
        <f>COUNTIFS('ตัวชี้วัดที่ 15 งานตีพิมพ์'!$G:$G,$A$15,'ตัวชี้วัดที่ 15 งานตีพิมพ์'!$E:$E,E9)</f>
        <v>6</v>
      </c>
      <c r="F15" s="88">
        <f>COUNTIFS('ตัวชี้วัดที่ 15 งานตีพิมพ์'!$G:$G,$A$15,'ตัวชี้วัดที่ 15 งานตีพิมพ์'!$E:$E,F9)</f>
        <v>0</v>
      </c>
      <c r="G15" s="88">
        <f>COUNTIFS('ตัวชี้วัดที่ 15 งานตีพิมพ์'!$G:$G,$A$15,'ตัวชี้วัดที่ 15 งานตีพิมพ์'!$E:$E,G9)</f>
        <v>0</v>
      </c>
      <c r="H15" s="88">
        <f>COUNTIFS('ตัวชี้วัดที่ 15 งานตีพิมพ์'!$G:$G,$A$15,'ตัวชี้วัดที่ 15 งานตีพิมพ์'!$E:$E,H9)</f>
        <v>1</v>
      </c>
      <c r="I15" s="88">
        <f>COUNTIFS('ตัวชี้วัดที่ 15 งานตีพิมพ์'!$G:$G,$A$15,'ตัวชี้วัดที่ 15 งานตีพิมพ์'!$E:$E,I9)</f>
        <v>0</v>
      </c>
      <c r="J15" s="88">
        <f>COUNTIFS('ตัวชี้วัดที่ 15 งานตีพิมพ์'!$G:$G,$A$15,'ตัวชี้วัดที่ 15 งานตีพิมพ์'!$E:$E,J9)</f>
        <v>0</v>
      </c>
      <c r="K15" s="88">
        <f>COUNTIFS('ตัวชี้วัดที่ 15 งานตีพิมพ์'!$G:$G,$A$15,'ตัวชี้วัดที่ 15 งานตีพิมพ์'!$E:$E,K9)</f>
        <v>0</v>
      </c>
      <c r="L15" s="88">
        <f>COUNTIFS('ตัวชี้วัดที่ 15 งานตีพิมพ์'!$G:$G,$A$15,'ตัวชี้วัดที่ 15 งานตีพิมพ์'!$E:$E,L9)</f>
        <v>0</v>
      </c>
      <c r="M15" s="88">
        <f>COUNTIFS('ตัวชี้วัดที่ 15 งานตีพิมพ์'!$G:$G,$A$15,'ตัวชี้วัดที่ 15 งานตีพิมพ์'!$E:$E,M9)</f>
        <v>0</v>
      </c>
      <c r="N15" s="88">
        <f>COUNTIFS('ตัวชี้วัดที่ 15 งานตีพิมพ์'!$G:$G,$A$15,'ตัวชี้วัดที่ 15 งานตีพิมพ์'!$E:$E,N9)</f>
        <v>0</v>
      </c>
      <c r="O15" s="88">
        <f>COUNTIFS('ตัวชี้วัดที่ 15 งานตีพิมพ์'!$G:$G,$A$15,'ตัวชี้วัดที่ 15 งานตีพิมพ์'!$E:$E,O9)</f>
        <v>0</v>
      </c>
      <c r="P15" s="89">
        <f t="shared" si="0"/>
        <v>7</v>
      </c>
      <c r="Q15" s="90">
        <f t="shared" si="1"/>
        <v>2</v>
      </c>
      <c r="R15" s="90">
        <f t="shared" si="2"/>
        <v>2.3529411764705883</v>
      </c>
      <c r="S15" s="85">
        <f>SUM(R15/4)</f>
        <v>0.58823529411764708</v>
      </c>
      <c r="T15" s="2">
        <f>SUM((20-R15)*D15/100/$T$10)</f>
        <v>75</v>
      </c>
      <c r="U15" s="3">
        <f t="shared" si="3"/>
        <v>17.647058823529413</v>
      </c>
      <c r="V15" s="3">
        <f t="shared" si="4"/>
        <v>20</v>
      </c>
      <c r="W15" s="4">
        <f>SUM(V15/4)</f>
        <v>5</v>
      </c>
    </row>
    <row r="16" spans="1:23" ht="33" customHeight="1">
      <c r="A16" s="59" t="s">
        <v>54</v>
      </c>
      <c r="B16" s="222">
        <v>20</v>
      </c>
      <c r="C16" s="223"/>
      <c r="D16" s="87">
        <v>156</v>
      </c>
      <c r="E16" s="88">
        <f>COUNTIFS('ตัวชี้วัดที่ 15 งานตีพิมพ์'!$G:$G,$A$16,'ตัวชี้วัดที่ 15 งานตีพิมพ์'!$E:$E,E9)</f>
        <v>12</v>
      </c>
      <c r="F16" s="88">
        <f>COUNTIFS('ตัวชี้วัดที่ 15 งานตีพิมพ์'!$G:$G,$A$16,'ตัวชี้วัดที่ 15 งานตีพิมพ์'!$E:$E,F9)</f>
        <v>0</v>
      </c>
      <c r="G16" s="88">
        <f>COUNTIFS('ตัวชี้วัดที่ 15 งานตีพิมพ์'!$G:$G,$A$16,'ตัวชี้วัดที่ 15 งานตีพิมพ์'!$E:$E,G9)</f>
        <v>1</v>
      </c>
      <c r="H16" s="88">
        <f>COUNTIFS('ตัวชี้วัดที่ 15 งานตีพิมพ์'!$G:$G,$A$16,'ตัวชี้วัดที่ 15 งานตีพิมพ์'!$E:$E,H9)</f>
        <v>2</v>
      </c>
      <c r="I16" s="88">
        <f>COUNTIFS('ตัวชี้วัดที่ 15 งานตีพิมพ์'!$G:$G,$A$16,'ตัวชี้วัดที่ 15 งานตีพิมพ์'!$E:$E,I9)</f>
        <v>0</v>
      </c>
      <c r="J16" s="88">
        <f>COUNTIFS('ตัวชี้วัดที่ 15 งานตีพิมพ์'!$G:$G,$A$16,'ตัวชี้วัดที่ 15 งานตีพิมพ์'!$E:$E,J9)</f>
        <v>0</v>
      </c>
      <c r="K16" s="88">
        <f>COUNTIFS('ตัวชี้วัดที่ 15 งานตีพิมพ์'!$G:$G,$A$16,'ตัวชี้วัดที่ 15 งานตีพิมพ์'!$E:$E,K9)</f>
        <v>1</v>
      </c>
      <c r="L16" s="88">
        <f>COUNTIFS('ตัวชี้วัดที่ 15 งานตีพิมพ์'!$G:$G,$A$16,'ตัวชี้วัดที่ 15 งานตีพิมพ์'!$E:$E,L9)</f>
        <v>0</v>
      </c>
      <c r="M16" s="88">
        <f>COUNTIFS('ตัวชี้วัดที่ 15 งานตีพิมพ์'!$G:$G,$A$16,'ตัวชี้วัดที่ 15 งานตีพิมพ์'!$E:$E,M9)</f>
        <v>0</v>
      </c>
      <c r="N16" s="88">
        <f>COUNTIFS('ตัวชี้วัดที่ 15 งานตีพิมพ์'!$G:$G,$A$16,'ตัวชี้วัดที่ 15 งานตีพิมพ์'!$E:$E,N9)</f>
        <v>0</v>
      </c>
      <c r="O16" s="88">
        <f>COUNTIFS('ตัวชี้วัดที่ 15 งานตีพิมพ์'!$G:$G,$A$16,'ตัวชี้วัดที่ 15 งานตีพิมพ์'!$E:$E,O9)</f>
        <v>0</v>
      </c>
      <c r="P16" s="89">
        <f t="shared" si="0"/>
        <v>16</v>
      </c>
      <c r="Q16" s="90">
        <f t="shared" si="1"/>
        <v>5</v>
      </c>
      <c r="R16" s="90">
        <f t="shared" si="2"/>
        <v>3.2051282051282048</v>
      </c>
      <c r="S16" s="85">
        <f>SUM(R16/6)</f>
        <v>0.53418803418803418</v>
      </c>
      <c r="T16" s="2">
        <f>SUM((30-R16)*D16/100/$T$10)</f>
        <v>208.99999999999997</v>
      </c>
      <c r="U16" s="3">
        <f t="shared" si="3"/>
        <v>26.794871794871796</v>
      </c>
      <c r="V16" s="3">
        <f t="shared" si="4"/>
        <v>30</v>
      </c>
      <c r="W16" s="4">
        <f>SUM(V16/6)</f>
        <v>5</v>
      </c>
    </row>
    <row r="17" spans="1:23" ht="33" customHeight="1">
      <c r="A17" s="59" t="s">
        <v>55</v>
      </c>
      <c r="B17" s="222">
        <v>30</v>
      </c>
      <c r="C17" s="223"/>
      <c r="D17" s="91">
        <v>27.5</v>
      </c>
      <c r="E17" s="88">
        <f>COUNTIFS('ตัวชี้วัดที่ 15 งานตีพิมพ์'!$G:$G,$A$17,'ตัวชี้วัดที่ 15 งานตีพิมพ์'!$E:$E,E9)</f>
        <v>0</v>
      </c>
      <c r="F17" s="88">
        <f>COUNTIFS('ตัวชี้วัดที่ 15 งานตีพิมพ์'!$G:$G,$A$17,'ตัวชี้วัดที่ 15 งานตีพิมพ์'!$E:$E,F9)</f>
        <v>0</v>
      </c>
      <c r="G17" s="88">
        <f>COUNTIFS('ตัวชี้วัดที่ 15 งานตีพิมพ์'!$G:$G,$A$17,'ตัวชี้วัดที่ 15 งานตีพิมพ์'!$E:$E,G9)</f>
        <v>0</v>
      </c>
      <c r="H17" s="88">
        <f>COUNTIFS('ตัวชี้วัดที่ 15 งานตีพิมพ์'!$G:$G,$A$17,'ตัวชี้วัดที่ 15 งานตีพิมพ์'!$E:$E,H9)</f>
        <v>0</v>
      </c>
      <c r="I17" s="88">
        <f>COUNTIFS('ตัวชี้วัดที่ 15 งานตีพิมพ์'!$G:$G,$A$17,'ตัวชี้วัดที่ 15 งานตีพิมพ์'!$E:$E,I9)</f>
        <v>0</v>
      </c>
      <c r="J17" s="88">
        <f>COUNTIFS('ตัวชี้วัดที่ 15 งานตีพิมพ์'!$G:$G,$A$17,'ตัวชี้วัดที่ 15 งานตีพิมพ์'!$E:$E,J9)</f>
        <v>0</v>
      </c>
      <c r="K17" s="88">
        <f>COUNTIFS('ตัวชี้วัดที่ 15 งานตีพิมพ์'!$G:$G,$A$17,'ตัวชี้วัดที่ 15 งานตีพิมพ์'!$E:$E,K9)</f>
        <v>0</v>
      </c>
      <c r="L17" s="88">
        <f>COUNTIFS('ตัวชี้วัดที่ 15 งานตีพิมพ์'!$G:$G,$A$17,'ตัวชี้วัดที่ 15 งานตีพิมพ์'!$E:$E,L9)</f>
        <v>0</v>
      </c>
      <c r="M17" s="88">
        <f>COUNTIFS('ตัวชี้วัดที่ 15 งานตีพิมพ์'!$G:$G,$A$17,'ตัวชี้วัดที่ 15 งานตีพิมพ์'!$E:$E,M9)</f>
        <v>0</v>
      </c>
      <c r="N17" s="88">
        <f>COUNTIFS('ตัวชี้วัดที่ 15 งานตีพิมพ์'!$G:$G,$A$17,'ตัวชี้วัดที่ 15 งานตีพิมพ์'!$E:$E,N9)</f>
        <v>0</v>
      </c>
      <c r="O17" s="88">
        <f>COUNTIFS('ตัวชี้วัดที่ 15 งานตีพิมพ์'!$G:$G,$A$17,'ตัวชี้วัดที่ 15 งานตีพิมพ์'!$E:$E,O9)</f>
        <v>0</v>
      </c>
      <c r="P17" s="89">
        <f t="shared" si="0"/>
        <v>0</v>
      </c>
      <c r="Q17" s="90">
        <f t="shared" si="1"/>
        <v>0</v>
      </c>
      <c r="R17" s="90">
        <f t="shared" si="2"/>
        <v>0</v>
      </c>
      <c r="S17" s="85">
        <f>SUM(R17/4)</f>
        <v>0</v>
      </c>
      <c r="T17" s="2">
        <f>SUM((20-R17)*D17/100/$T$10)</f>
        <v>27.5</v>
      </c>
      <c r="U17" s="3">
        <f t="shared" si="3"/>
        <v>20</v>
      </c>
      <c r="V17" s="3">
        <f t="shared" si="4"/>
        <v>20</v>
      </c>
      <c r="W17" s="4">
        <f>SUM(V17/4)</f>
        <v>5</v>
      </c>
    </row>
    <row r="18" spans="1:23" ht="33" customHeight="1">
      <c r="A18" s="5" t="s">
        <v>12</v>
      </c>
      <c r="B18" s="227"/>
      <c r="C18" s="228"/>
      <c r="D18" s="5">
        <f t="shared" ref="D18:M18" si="5">SUM(D11:D17)</f>
        <v>513.5</v>
      </c>
      <c r="E18" s="128">
        <f t="shared" si="5"/>
        <v>26</v>
      </c>
      <c r="F18" s="128">
        <f t="shared" si="5"/>
        <v>0</v>
      </c>
      <c r="G18" s="128">
        <f t="shared" si="5"/>
        <v>2</v>
      </c>
      <c r="H18" s="128">
        <f t="shared" si="5"/>
        <v>4</v>
      </c>
      <c r="I18" s="128">
        <f t="shared" si="5"/>
        <v>0</v>
      </c>
      <c r="J18" s="128">
        <f t="shared" si="5"/>
        <v>0</v>
      </c>
      <c r="K18" s="128">
        <f t="shared" si="5"/>
        <v>9</v>
      </c>
      <c r="L18" s="128">
        <f t="shared" si="5"/>
        <v>0</v>
      </c>
      <c r="M18" s="128">
        <f t="shared" si="5"/>
        <v>0</v>
      </c>
      <c r="N18" s="128">
        <f t="shared" ref="N18:O18" si="6">SUM(N11:N17)</f>
        <v>0</v>
      </c>
      <c r="O18" s="128">
        <f t="shared" si="6"/>
        <v>0</v>
      </c>
      <c r="P18" s="128">
        <f>SUM(P11:P17)</f>
        <v>41</v>
      </c>
      <c r="Q18" s="90">
        <f t="shared" ref="Q18:R18" si="7">SUM(Q11:Q16)</f>
        <v>13.200000000000001</v>
      </c>
      <c r="R18" s="90">
        <f t="shared" si="7"/>
        <v>16.331575204035389</v>
      </c>
      <c r="S18" s="85">
        <f>SUM((S11+S14+S16+S17+S12+S13+S15)/7)</f>
        <v>0.54511425484497567</v>
      </c>
      <c r="T18" s="2">
        <f>SUM(T11:T17)</f>
        <v>549</v>
      </c>
      <c r="U18" s="3"/>
      <c r="V18" s="3"/>
      <c r="W18" s="4"/>
    </row>
    <row r="20" spans="1:23" s="92" customFormat="1" ht="33" customHeight="1">
      <c r="A20" s="7" t="s">
        <v>25</v>
      </c>
    </row>
    <row r="21" spans="1:23" s="92" customFormat="1" ht="33" customHeight="1">
      <c r="A21" s="7"/>
    </row>
    <row r="22" spans="1:23" ht="33" customHeight="1">
      <c r="A22" s="76" t="s">
        <v>26</v>
      </c>
      <c r="B22" s="193" t="s">
        <v>16</v>
      </c>
      <c r="C22" s="193"/>
      <c r="D22" s="181" t="s">
        <v>19</v>
      </c>
      <c r="E22" s="182"/>
    </row>
    <row r="23" spans="1:23" ht="33" customHeight="1">
      <c r="A23" s="75" t="s">
        <v>27</v>
      </c>
      <c r="B23" s="226">
        <v>60000</v>
      </c>
      <c r="C23" s="226"/>
      <c r="D23" s="183">
        <f>SUM(H33)</f>
        <v>22819.166666666668</v>
      </c>
      <c r="E23" s="184"/>
    </row>
    <row r="24" spans="1:23" ht="33" customHeight="1">
      <c r="A24" s="75" t="s">
        <v>28</v>
      </c>
      <c r="B24" s="226">
        <v>50000</v>
      </c>
      <c r="C24" s="226"/>
      <c r="D24" s="183">
        <f>SUM(H30)</f>
        <v>7197.3684210526317</v>
      </c>
      <c r="E24" s="184"/>
    </row>
    <row r="25" spans="1:23" ht="33" customHeight="1">
      <c r="A25" s="75" t="s">
        <v>29</v>
      </c>
      <c r="B25" s="226">
        <v>25000</v>
      </c>
      <c r="C25" s="226"/>
      <c r="D25" s="183">
        <f>SUM((H28+H29+H31+H32+H34)/5)</f>
        <v>10648.827303090497</v>
      </c>
      <c r="E25" s="184"/>
    </row>
    <row r="27" spans="1:23" ht="57" customHeight="1">
      <c r="A27" s="118" t="s">
        <v>0</v>
      </c>
      <c r="B27" s="195" t="s">
        <v>1242</v>
      </c>
      <c r="C27" s="197"/>
      <c r="D27" s="187" t="s">
        <v>23</v>
      </c>
      <c r="E27" s="187"/>
      <c r="F27" s="187" t="s">
        <v>24</v>
      </c>
      <c r="G27" s="187"/>
      <c r="H27" s="187" t="s">
        <v>19</v>
      </c>
      <c r="I27" s="187"/>
      <c r="J27" s="185" t="s">
        <v>1448</v>
      </c>
      <c r="K27" s="219"/>
    </row>
    <row r="28" spans="1:23" ht="33" customHeight="1">
      <c r="A28" s="59" t="s">
        <v>49</v>
      </c>
      <c r="B28" s="224">
        <v>25000</v>
      </c>
      <c r="C28" s="225"/>
      <c r="D28" s="198">
        <v>71</v>
      </c>
      <c r="E28" s="198"/>
      <c r="F28" s="188">
        <f>SUMIFS('ตัวชี้วัดที่ 18 และ 20  '!$D:$D,'ตัวชี้วัดที่ 18 และ 20  '!$I:$I,A28)</f>
        <v>594100</v>
      </c>
      <c r="G28" s="189"/>
      <c r="H28" s="220">
        <f t="shared" ref="H28:H35" si="8">SUM(F28/D28)</f>
        <v>8367.6056338028175</v>
      </c>
      <c r="I28" s="220"/>
      <c r="J28" s="203">
        <f>SUM(B28*D28-F28)</f>
        <v>1180900</v>
      </c>
      <c r="K28" s="204"/>
    </row>
    <row r="29" spans="1:23" ht="33" customHeight="1">
      <c r="A29" s="59" t="s">
        <v>50</v>
      </c>
      <c r="B29" s="224">
        <v>25000</v>
      </c>
      <c r="C29" s="225"/>
      <c r="D29" s="198">
        <v>27</v>
      </c>
      <c r="E29" s="198"/>
      <c r="F29" s="188">
        <f>SUMIFS('ตัวชี้วัดที่ 18 และ 20  '!$D:$D,'ตัวชี้วัดที่ 18 และ 20  '!$I:$I,A29)</f>
        <v>101500</v>
      </c>
      <c r="G29" s="189"/>
      <c r="H29" s="220">
        <f t="shared" si="8"/>
        <v>3759.2592592592591</v>
      </c>
      <c r="I29" s="220"/>
      <c r="J29" s="203">
        <f t="shared" ref="J29:J34" si="9">SUM(B29*D29-F29)</f>
        <v>573500</v>
      </c>
      <c r="K29" s="204"/>
    </row>
    <row r="30" spans="1:23" ht="33" customHeight="1">
      <c r="A30" s="59" t="s">
        <v>51</v>
      </c>
      <c r="B30" s="224">
        <v>50000</v>
      </c>
      <c r="C30" s="225"/>
      <c r="D30" s="198">
        <v>38</v>
      </c>
      <c r="E30" s="198"/>
      <c r="F30" s="188">
        <f>SUMIFS('ตัวชี้วัดที่ 18 และ 20  '!$D:$D,'ตัวชี้วัดที่ 18 และ 20  '!$I:$I,A30)</f>
        <v>273500</v>
      </c>
      <c r="G30" s="189"/>
      <c r="H30" s="220">
        <f t="shared" si="8"/>
        <v>7197.3684210526317</v>
      </c>
      <c r="I30" s="220"/>
      <c r="J30" s="203">
        <f t="shared" si="9"/>
        <v>1626500</v>
      </c>
      <c r="K30" s="204"/>
    </row>
    <row r="31" spans="1:23" ht="33" customHeight="1">
      <c r="A31" s="59" t="s">
        <v>52</v>
      </c>
      <c r="B31" s="224">
        <v>25000</v>
      </c>
      <c r="C31" s="225"/>
      <c r="D31" s="198">
        <v>71</v>
      </c>
      <c r="E31" s="198"/>
      <c r="F31" s="188">
        <f>SUMIFS('ตัวชี้วัดที่ 18 และ 20  '!$D:$D,'ตัวชี้วัดที่ 18 และ 20  '!$I:$I,A31)</f>
        <v>495000</v>
      </c>
      <c r="G31" s="189"/>
      <c r="H31" s="220">
        <f t="shared" si="8"/>
        <v>6971.8309859154933</v>
      </c>
      <c r="I31" s="220"/>
      <c r="J31" s="203">
        <f t="shared" si="9"/>
        <v>1280000</v>
      </c>
      <c r="K31" s="204"/>
    </row>
    <row r="32" spans="1:23" ht="33" customHeight="1">
      <c r="A32" s="59" t="s">
        <v>53</v>
      </c>
      <c r="B32" s="224">
        <v>25000</v>
      </c>
      <c r="C32" s="225"/>
      <c r="D32" s="198">
        <v>76</v>
      </c>
      <c r="E32" s="198"/>
      <c r="F32" s="188">
        <f>SUMIFS('ตัวชี้วัดที่ 18 และ 20  '!$D:$D,'ตัวชี้วัดที่ 18 และ 20  '!$I:$I,A32)</f>
        <v>755500</v>
      </c>
      <c r="G32" s="189"/>
      <c r="H32" s="220">
        <f t="shared" si="8"/>
        <v>9940.78947368421</v>
      </c>
      <c r="I32" s="220"/>
      <c r="J32" s="203">
        <f t="shared" si="9"/>
        <v>1144500</v>
      </c>
      <c r="K32" s="204"/>
    </row>
    <row r="33" spans="1:11" ht="33" customHeight="1">
      <c r="A33" s="59" t="s">
        <v>54</v>
      </c>
      <c r="B33" s="224">
        <v>60000</v>
      </c>
      <c r="C33" s="225"/>
      <c r="D33" s="198">
        <v>120</v>
      </c>
      <c r="E33" s="198"/>
      <c r="F33" s="188">
        <f>SUMIFS('ตัวชี้วัดที่ 18 และ 20  '!$D:$D,'ตัวชี้วัดที่ 18 และ 20  '!$I:$I,A33)</f>
        <v>2738300</v>
      </c>
      <c r="G33" s="189"/>
      <c r="H33" s="220">
        <f t="shared" si="8"/>
        <v>22819.166666666668</v>
      </c>
      <c r="I33" s="220"/>
      <c r="J33" s="203">
        <f t="shared" si="9"/>
        <v>4461700</v>
      </c>
      <c r="K33" s="204"/>
    </row>
    <row r="34" spans="1:11" ht="33" customHeight="1">
      <c r="A34" s="59" t="s">
        <v>55</v>
      </c>
      <c r="B34" s="224">
        <v>25000</v>
      </c>
      <c r="C34" s="225"/>
      <c r="D34" s="198">
        <v>21.5</v>
      </c>
      <c r="E34" s="198"/>
      <c r="F34" s="188">
        <f>SUMIFS('ตัวชี้วัดที่ 18 และ 20  '!$D:$D,'ตัวชี้วัดที่ 18 และ 20  '!$I:$I,A34)</f>
        <v>520400</v>
      </c>
      <c r="G34" s="189"/>
      <c r="H34" s="220">
        <f t="shared" si="8"/>
        <v>24204.651162790698</v>
      </c>
      <c r="I34" s="220"/>
      <c r="J34" s="203">
        <f t="shared" si="9"/>
        <v>17100</v>
      </c>
      <c r="K34" s="204"/>
    </row>
    <row r="35" spans="1:11" ht="33" customHeight="1">
      <c r="A35" s="5" t="s">
        <v>12</v>
      </c>
      <c r="B35" s="181"/>
      <c r="C35" s="182"/>
      <c r="D35" s="199">
        <f>SUM(D28:E34)</f>
        <v>424.5</v>
      </c>
      <c r="E35" s="199"/>
      <c r="F35" s="200">
        <f>SUM(F28:G34)</f>
        <v>5478300</v>
      </c>
      <c r="G35" s="201"/>
      <c r="H35" s="221">
        <f t="shared" si="8"/>
        <v>12905.30035335689</v>
      </c>
      <c r="I35" s="221"/>
      <c r="J35" s="203">
        <f>SUM(J28:K34)</f>
        <v>10284200</v>
      </c>
      <c r="K35" s="204"/>
    </row>
    <row r="37" spans="1:11" s="92" customFormat="1" ht="33" customHeight="1">
      <c r="A37" s="92" t="s">
        <v>30</v>
      </c>
    </row>
    <row r="38" spans="1:11" s="95" customFormat="1" ht="33" customHeight="1"/>
    <row r="39" spans="1:11" ht="57" customHeight="1">
      <c r="A39" s="118" t="s">
        <v>0</v>
      </c>
      <c r="B39" s="187" t="s">
        <v>1243</v>
      </c>
      <c r="C39" s="187"/>
      <c r="D39" s="187" t="s">
        <v>1</v>
      </c>
      <c r="E39" s="187"/>
      <c r="F39" s="187" t="s">
        <v>1241</v>
      </c>
      <c r="G39" s="187"/>
      <c r="H39" s="187" t="s">
        <v>19</v>
      </c>
      <c r="I39" s="187"/>
      <c r="J39" s="185" t="s">
        <v>1448</v>
      </c>
      <c r="K39" s="185"/>
    </row>
    <row r="40" spans="1:11" ht="33" customHeight="1">
      <c r="A40" s="59" t="s">
        <v>49</v>
      </c>
      <c r="B40" s="198">
        <v>25</v>
      </c>
      <c r="C40" s="198"/>
      <c r="D40" s="198">
        <v>78</v>
      </c>
      <c r="E40" s="198"/>
      <c r="F40" s="188">
        <f>COUNTIFS('ตัวชี้วัดที่ 19 นำไปใช้ประโยชน์'!$F:$F,A40)</f>
        <v>0</v>
      </c>
      <c r="G40" s="189"/>
      <c r="H40" s="188">
        <f t="shared" ref="H40:H46" si="10">SUM(F40*100/D40)</f>
        <v>0</v>
      </c>
      <c r="I40" s="189"/>
      <c r="J40" s="186">
        <f>SUM((B40*D40/100)-F40)</f>
        <v>19.5</v>
      </c>
      <c r="K40" s="186"/>
    </row>
    <row r="41" spans="1:11" ht="33" customHeight="1">
      <c r="A41" s="59" t="s">
        <v>50</v>
      </c>
      <c r="B41" s="198">
        <v>25</v>
      </c>
      <c r="C41" s="198"/>
      <c r="D41" s="198">
        <v>31</v>
      </c>
      <c r="E41" s="198"/>
      <c r="F41" s="188">
        <f>COUNTIFS('ตัวชี้วัดที่ 19 นำไปใช้ประโยชน์'!$F:$F,A41)</f>
        <v>0</v>
      </c>
      <c r="G41" s="189"/>
      <c r="H41" s="188">
        <f t="shared" si="10"/>
        <v>0</v>
      </c>
      <c r="I41" s="189"/>
      <c r="J41" s="186">
        <f t="shared" ref="J41:J46" si="11">SUM((B41*D41/100)-F41)</f>
        <v>7.75</v>
      </c>
      <c r="K41" s="186"/>
    </row>
    <row r="42" spans="1:11" ht="33" customHeight="1">
      <c r="A42" s="59" t="s">
        <v>51</v>
      </c>
      <c r="B42" s="198">
        <v>25</v>
      </c>
      <c r="C42" s="198"/>
      <c r="D42" s="198">
        <v>47</v>
      </c>
      <c r="E42" s="198"/>
      <c r="F42" s="188">
        <f>COUNTIFS('ตัวชี้วัดที่ 19 นำไปใช้ประโยชน์'!$F:$F,A42)</f>
        <v>0</v>
      </c>
      <c r="G42" s="189"/>
      <c r="H42" s="188">
        <f t="shared" si="10"/>
        <v>0</v>
      </c>
      <c r="I42" s="189"/>
      <c r="J42" s="186">
        <f t="shared" si="11"/>
        <v>11.75</v>
      </c>
      <c r="K42" s="186"/>
    </row>
    <row r="43" spans="1:11" ht="33" customHeight="1">
      <c r="A43" s="59" t="s">
        <v>52</v>
      </c>
      <c r="B43" s="198">
        <v>25</v>
      </c>
      <c r="C43" s="198"/>
      <c r="D43" s="198">
        <v>89</v>
      </c>
      <c r="E43" s="198"/>
      <c r="F43" s="188">
        <f>COUNTIFS('ตัวชี้วัดที่ 19 นำไปใช้ประโยชน์'!$F:$F,A43)</f>
        <v>0</v>
      </c>
      <c r="G43" s="189"/>
      <c r="H43" s="188">
        <f t="shared" si="10"/>
        <v>0</v>
      </c>
      <c r="I43" s="189"/>
      <c r="J43" s="186">
        <f t="shared" si="11"/>
        <v>22.25</v>
      </c>
      <c r="K43" s="186"/>
    </row>
    <row r="44" spans="1:11" ht="33" customHeight="1">
      <c r="A44" s="59" t="s">
        <v>53</v>
      </c>
      <c r="B44" s="198">
        <v>25</v>
      </c>
      <c r="C44" s="198"/>
      <c r="D44" s="198">
        <v>85</v>
      </c>
      <c r="E44" s="198"/>
      <c r="F44" s="188">
        <f>COUNTIFS('ตัวชี้วัดที่ 19 นำไปใช้ประโยชน์'!$F:$F,A44)</f>
        <v>0</v>
      </c>
      <c r="G44" s="189"/>
      <c r="H44" s="188">
        <f t="shared" si="10"/>
        <v>0</v>
      </c>
      <c r="I44" s="189"/>
      <c r="J44" s="186">
        <f t="shared" si="11"/>
        <v>21.25</v>
      </c>
      <c r="K44" s="186"/>
    </row>
    <row r="45" spans="1:11" ht="33" customHeight="1">
      <c r="A45" s="59" t="s">
        <v>54</v>
      </c>
      <c r="B45" s="198">
        <v>25</v>
      </c>
      <c r="C45" s="198"/>
      <c r="D45" s="198">
        <v>156</v>
      </c>
      <c r="E45" s="198"/>
      <c r="F45" s="188">
        <f>COUNTIFS('ตัวชี้วัดที่ 19 นำไปใช้ประโยชน์'!$F:$F,A45)</f>
        <v>0</v>
      </c>
      <c r="G45" s="189"/>
      <c r="H45" s="188">
        <f t="shared" si="10"/>
        <v>0</v>
      </c>
      <c r="I45" s="189"/>
      <c r="J45" s="186">
        <f t="shared" si="11"/>
        <v>39</v>
      </c>
      <c r="K45" s="186"/>
    </row>
    <row r="46" spans="1:11" ht="33" customHeight="1">
      <c r="A46" s="59" t="s">
        <v>55</v>
      </c>
      <c r="B46" s="198">
        <v>25</v>
      </c>
      <c r="C46" s="198"/>
      <c r="D46" s="198">
        <v>27.5</v>
      </c>
      <c r="E46" s="198"/>
      <c r="F46" s="188">
        <f>COUNTIFS('ตัวชี้วัดที่ 19 นำไปใช้ประโยชน์'!$F:$F,A46)</f>
        <v>0</v>
      </c>
      <c r="G46" s="189"/>
      <c r="H46" s="188">
        <f t="shared" si="10"/>
        <v>0</v>
      </c>
      <c r="I46" s="189"/>
      <c r="J46" s="186">
        <f t="shared" si="11"/>
        <v>6.875</v>
      </c>
      <c r="K46" s="186"/>
    </row>
    <row r="47" spans="1:11" ht="33" customHeight="1">
      <c r="A47" s="5" t="s">
        <v>12</v>
      </c>
      <c r="B47" s="199"/>
      <c r="C47" s="199"/>
      <c r="D47" s="199">
        <f>SUM(D40:F46)</f>
        <v>513.5</v>
      </c>
      <c r="E47" s="199"/>
      <c r="F47" s="200">
        <f>SUM(F40:H46)</f>
        <v>0</v>
      </c>
      <c r="G47" s="201"/>
      <c r="H47" s="200">
        <f>SUM((H40+H41+H42+H43+H44+H45+H46)/7)</f>
        <v>0</v>
      </c>
      <c r="I47" s="201"/>
      <c r="J47" s="186">
        <f>SUM(J40:K46)</f>
        <v>128.375</v>
      </c>
      <c r="K47" s="186"/>
    </row>
    <row r="49" spans="1:19" s="92" customFormat="1" ht="33" customHeight="1">
      <c r="A49" s="92" t="s">
        <v>32</v>
      </c>
    </row>
    <row r="50" spans="1:19" s="92" customFormat="1" ht="33" customHeight="1"/>
    <row r="51" spans="1:19" s="92" customFormat="1" ht="53.25" customHeight="1">
      <c r="A51" s="195" t="s">
        <v>1355</v>
      </c>
      <c r="B51" s="196"/>
      <c r="C51" s="197"/>
      <c r="D51" s="202" t="s">
        <v>34</v>
      </c>
      <c r="E51" s="202"/>
      <c r="F51" s="202" t="s">
        <v>35</v>
      </c>
      <c r="G51" s="202"/>
      <c r="H51" s="202" t="s">
        <v>36</v>
      </c>
      <c r="I51" s="202"/>
      <c r="J51" s="202" t="s">
        <v>37</v>
      </c>
      <c r="K51" s="202"/>
      <c r="L51" s="202" t="s">
        <v>38</v>
      </c>
      <c r="M51" s="202"/>
      <c r="N51" s="192" t="s">
        <v>12</v>
      </c>
      <c r="O51" s="192"/>
    </row>
    <row r="52" spans="1:19" s="92" customFormat="1" ht="33" customHeight="1">
      <c r="A52" s="193" t="s">
        <v>1353</v>
      </c>
      <c r="B52" s="193"/>
      <c r="C52" s="193"/>
      <c r="D52" s="193">
        <v>35</v>
      </c>
      <c r="E52" s="193"/>
      <c r="F52" s="193">
        <v>30</v>
      </c>
      <c r="G52" s="193"/>
      <c r="H52" s="193">
        <v>20</v>
      </c>
      <c r="I52" s="193"/>
      <c r="J52" s="193">
        <v>10</v>
      </c>
      <c r="K52" s="193"/>
      <c r="L52" s="193">
        <v>5</v>
      </c>
      <c r="M52" s="193"/>
      <c r="N52" s="193">
        <f>SUM(D52:M52)</f>
        <v>100</v>
      </c>
      <c r="O52" s="193"/>
    </row>
    <row r="53" spans="1:19" s="92" customFormat="1" ht="33" customHeight="1">
      <c r="A53" s="193" t="s">
        <v>1354</v>
      </c>
      <c r="B53" s="193"/>
      <c r="C53" s="193"/>
      <c r="D53" s="194">
        <f>SUM($B$64*D52/100)</f>
        <v>18.55</v>
      </c>
      <c r="E53" s="194"/>
      <c r="F53" s="194">
        <f>SUM($B$64*F52/100)</f>
        <v>15.9</v>
      </c>
      <c r="G53" s="194"/>
      <c r="H53" s="194">
        <f>SUM($B$64*H52/100)</f>
        <v>10.6</v>
      </c>
      <c r="I53" s="194"/>
      <c r="J53" s="194">
        <f>SUM(B64*J52/100)</f>
        <v>5.3</v>
      </c>
      <c r="K53" s="194"/>
      <c r="L53" s="194">
        <f>SUM($B$64*L52/100)</f>
        <v>2.65</v>
      </c>
      <c r="M53" s="194"/>
      <c r="N53" s="194">
        <f>SUM(D53:M53)</f>
        <v>53</v>
      </c>
      <c r="O53" s="194"/>
    </row>
    <row r="54" spans="1:19" s="95" customFormat="1" ht="33" customHeight="1">
      <c r="A54" s="94"/>
      <c r="B54" s="94"/>
      <c r="C54" s="9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9" ht="54.75" customHeight="1">
      <c r="A55" s="192" t="s">
        <v>0</v>
      </c>
      <c r="B55" s="187" t="s">
        <v>33</v>
      </c>
      <c r="C55" s="187"/>
      <c r="D55" s="202" t="s">
        <v>34</v>
      </c>
      <c r="E55" s="202"/>
      <c r="F55" s="202" t="s">
        <v>35</v>
      </c>
      <c r="G55" s="202"/>
      <c r="H55" s="202" t="s">
        <v>36</v>
      </c>
      <c r="I55" s="202"/>
      <c r="J55" s="202" t="s">
        <v>37</v>
      </c>
      <c r="K55" s="202"/>
      <c r="L55" s="202" t="s">
        <v>38</v>
      </c>
      <c r="M55" s="202"/>
      <c r="N55" s="195" t="s">
        <v>12</v>
      </c>
      <c r="O55" s="197"/>
    </row>
    <row r="56" spans="1:19" ht="47.25" customHeight="1">
      <c r="A56" s="192"/>
      <c r="B56" s="187"/>
      <c r="C56" s="187"/>
      <c r="D56" s="119" t="s">
        <v>39</v>
      </c>
      <c r="E56" s="119" t="s">
        <v>40</v>
      </c>
      <c r="F56" s="119" t="s">
        <v>39</v>
      </c>
      <c r="G56" s="119" t="s">
        <v>40</v>
      </c>
      <c r="H56" s="119" t="s">
        <v>39</v>
      </c>
      <c r="I56" s="119" t="s">
        <v>40</v>
      </c>
      <c r="J56" s="119" t="s">
        <v>39</v>
      </c>
      <c r="K56" s="119" t="s">
        <v>40</v>
      </c>
      <c r="L56" s="119" t="s">
        <v>39</v>
      </c>
      <c r="M56" s="119" t="s">
        <v>40</v>
      </c>
      <c r="N56" s="119" t="s">
        <v>39</v>
      </c>
      <c r="O56" s="119" t="s">
        <v>40</v>
      </c>
    </row>
    <row r="57" spans="1:19" ht="33" customHeight="1">
      <c r="A57" s="71" t="s">
        <v>49</v>
      </c>
      <c r="B57" s="99">
        <f t="shared" ref="B57:B63" si="12">SUM(C57-1)</f>
        <v>6</v>
      </c>
      <c r="C57" s="97">
        <f>COUNTIFS('ตัวชี้วัดที่ 18 และ 20  '!I:I,A57)</f>
        <v>7</v>
      </c>
      <c r="D57" s="129">
        <f>COUNTIFS('ตัวชี้วัดที่ 18 และ 20  '!$H:$H,D55,'ตัวชี้วัดที่ 18 และ 20  '!$I:$I,A57)</f>
        <v>5</v>
      </c>
      <c r="E57" s="130">
        <f t="shared" ref="E57:E64" si="13">SUM(D57*100/B57)</f>
        <v>83.333333333333329</v>
      </c>
      <c r="F57" s="129">
        <f>COUNTIFS('ตัวชี้วัดที่ 18 และ 20  '!$H:$H,$F$55,'ตัวชี้วัดที่ 18 และ 20  '!$I:$I,A57)</f>
        <v>0</v>
      </c>
      <c r="G57" s="130">
        <f t="shared" ref="G57:G63" si="14">SUM((F57*100)/B57)</f>
        <v>0</v>
      </c>
      <c r="H57" s="129">
        <f>COUNTIFS('ตัวชี้วัดที่ 18 และ 20  '!$H:$H,$H$55,'ตัวชี้วัดที่ 18 และ 20  '!$I:$I,A57)</f>
        <v>1</v>
      </c>
      <c r="I57" s="130">
        <f t="shared" ref="I57:I63" si="15">SUM(H57*100/B57)</f>
        <v>16.666666666666668</v>
      </c>
      <c r="J57" s="129">
        <f>COUNTIFS('ตัวชี้วัดที่ 18 และ 20  '!$H:$H,$J$55,'ตัวชี้วัดที่ 18 และ 20  '!$I:$I,A57)</f>
        <v>0</v>
      </c>
      <c r="K57" s="130">
        <f t="shared" ref="K57:K64" si="16">SUM(J57*100/B57)</f>
        <v>0</v>
      </c>
      <c r="L57" s="129">
        <f>COUNTIFS('ตัวชี้วัดที่ 18 และ 20  '!$H:$H,$L$55,'ตัวชี้วัดที่ 18 และ 20  '!$I:$I,A57)</f>
        <v>0</v>
      </c>
      <c r="M57" s="130">
        <f t="shared" ref="M57:M64" si="17">SUM(L57*100/B57)</f>
        <v>0</v>
      </c>
      <c r="N57" s="98">
        <f t="shared" ref="N57:N64" si="18">SUM(D57,F57,H57,J57,L57)</f>
        <v>6</v>
      </c>
      <c r="O57" s="88">
        <f t="shared" ref="O57:O64" si="19">SUM(E57,G57,I57,K57,M57)</f>
        <v>100</v>
      </c>
    </row>
    <row r="58" spans="1:19" ht="33" customHeight="1">
      <c r="A58" s="59" t="s">
        <v>50</v>
      </c>
      <c r="B58" s="99">
        <f t="shared" si="12"/>
        <v>1</v>
      </c>
      <c r="C58" s="100">
        <f>COUNTIFS('ตัวชี้วัดที่ 18 และ 20  '!I:I,A58)</f>
        <v>2</v>
      </c>
      <c r="D58" s="129">
        <f>COUNTIFS('ตัวชี้วัดที่ 18 และ 20  '!$H:$H,$D$55,'ตัวชี้วัดที่ 18 และ 20  '!$I:$I,A58)</f>
        <v>1</v>
      </c>
      <c r="E58" s="130">
        <f t="shared" si="13"/>
        <v>100</v>
      </c>
      <c r="F58" s="141">
        <f>COUNTIFS('ตัวชี้วัดที่ 18 และ 20  '!$H:$H,$F$55,'ตัวชี้วัดที่ 18 และ 20  '!$I:$I,A58)</f>
        <v>0</v>
      </c>
      <c r="G58" s="130">
        <f t="shared" si="14"/>
        <v>0</v>
      </c>
      <c r="H58" s="141">
        <f>COUNTIFS('ตัวชี้วัดที่ 18 และ 20  '!$H:$H,$H$55,'ตัวชี้วัดที่ 18 และ 20  '!$I:$I,A58)</f>
        <v>0</v>
      </c>
      <c r="I58" s="130">
        <f t="shared" si="15"/>
        <v>0</v>
      </c>
      <c r="J58" s="141">
        <f>COUNTIFS('ตัวชี้วัดที่ 18 และ 20  '!$H:$H,$J$55,'ตัวชี้วัดที่ 18 และ 20  '!$I:$I,A58)</f>
        <v>0</v>
      </c>
      <c r="K58" s="130">
        <f t="shared" si="16"/>
        <v>0</v>
      </c>
      <c r="L58" s="141">
        <f>COUNTIFS('ตัวชี้วัดที่ 18 และ 20  '!$H:$H,$L$55,'ตัวชี้วัดที่ 18 และ 20  '!$I:$I,A58)</f>
        <v>0</v>
      </c>
      <c r="M58" s="130">
        <f t="shared" si="17"/>
        <v>0</v>
      </c>
      <c r="N58" s="93">
        <f t="shared" si="18"/>
        <v>1</v>
      </c>
      <c r="O58" s="88">
        <f t="shared" si="19"/>
        <v>100</v>
      </c>
    </row>
    <row r="59" spans="1:19" ht="33" customHeight="1">
      <c r="A59" s="59" t="s">
        <v>51</v>
      </c>
      <c r="B59" s="99">
        <f t="shared" si="12"/>
        <v>3</v>
      </c>
      <c r="C59" s="100">
        <f>COUNTIFS('ตัวชี้วัดที่ 18 และ 20  '!I:I,A59)</f>
        <v>4</v>
      </c>
      <c r="D59" s="129">
        <f>COUNTIFS('ตัวชี้วัดที่ 18 และ 20  '!$H:$H,$D$55,'ตัวชี้วัดที่ 18 และ 20  '!$I:$I,A59)</f>
        <v>1</v>
      </c>
      <c r="E59" s="130">
        <f t="shared" si="13"/>
        <v>33.333333333333336</v>
      </c>
      <c r="F59" s="129">
        <f>COUNTIFS('ตัวชี้วัดที่ 18 และ 20  '!$H:$H,$F$55,'ตัวชี้วัดที่ 18 และ 20  '!$I:$I,A59)</f>
        <v>1</v>
      </c>
      <c r="G59" s="130">
        <f t="shared" si="14"/>
        <v>33.333333333333336</v>
      </c>
      <c r="H59" s="129">
        <f>COUNTIFS('ตัวชี้วัดที่ 18 และ 20  '!$H:$H,$H$55,'ตัวชี้วัดที่ 18 และ 20  '!$I:$I,A59)</f>
        <v>1</v>
      </c>
      <c r="I59" s="130">
        <f t="shared" si="15"/>
        <v>33.333333333333336</v>
      </c>
      <c r="J59" s="129">
        <f>COUNTIFS('ตัวชี้วัดที่ 18 และ 20  '!$H:$H,$J$55,'ตัวชี้วัดที่ 18 และ 20  '!$I:$I,A59)</f>
        <v>0</v>
      </c>
      <c r="K59" s="130">
        <f t="shared" si="16"/>
        <v>0</v>
      </c>
      <c r="L59" s="129">
        <f>COUNTIFS('ตัวชี้วัดที่ 18 และ 20  '!$H:$H,$L$55,'ตัวชี้วัดที่ 18 และ 20  '!$I:$I,A59)</f>
        <v>0</v>
      </c>
      <c r="M59" s="130">
        <f t="shared" si="17"/>
        <v>0</v>
      </c>
      <c r="N59" s="93">
        <f t="shared" si="18"/>
        <v>3</v>
      </c>
      <c r="O59" s="88">
        <f t="shared" si="19"/>
        <v>100</v>
      </c>
    </row>
    <row r="60" spans="1:19" ht="33" customHeight="1">
      <c r="A60" s="59" t="s">
        <v>52</v>
      </c>
      <c r="B60" s="99">
        <f t="shared" si="12"/>
        <v>5</v>
      </c>
      <c r="C60" s="100">
        <f>COUNTIFS('ตัวชี้วัดที่ 18 และ 20  '!I:I,A60)</f>
        <v>6</v>
      </c>
      <c r="D60" s="129">
        <f>COUNTIFS('ตัวชี้วัดที่ 18 และ 20  '!$H:$H,$D$55,'ตัวชี้วัดที่ 18 และ 20  '!$I:$I,A60)</f>
        <v>2</v>
      </c>
      <c r="E60" s="130">
        <f t="shared" si="13"/>
        <v>40</v>
      </c>
      <c r="F60" s="129">
        <f>COUNTIFS('ตัวชี้วัดที่ 18 และ 20  '!$H:$H,$F$55,'ตัวชี้วัดที่ 18 และ 20  '!$I:$I,A60)</f>
        <v>0</v>
      </c>
      <c r="G60" s="130">
        <f t="shared" si="14"/>
        <v>0</v>
      </c>
      <c r="H60" s="129">
        <f>COUNTIFS('ตัวชี้วัดที่ 18 และ 20  '!$H:$H,$H$55,'ตัวชี้วัดที่ 18 และ 20  '!$I:$I,A60)</f>
        <v>0</v>
      </c>
      <c r="I60" s="130">
        <f t="shared" si="15"/>
        <v>0</v>
      </c>
      <c r="J60" s="129">
        <f>COUNTIFS('ตัวชี้วัดที่ 18 และ 20  '!$H:$H,$J$55,'ตัวชี้วัดที่ 18 และ 20  '!$I:$I,A60)</f>
        <v>1</v>
      </c>
      <c r="K60" s="130">
        <f t="shared" si="16"/>
        <v>20</v>
      </c>
      <c r="L60" s="129">
        <f>COUNTIFS('ตัวชี้วัดที่ 18 และ 20  '!$H:$H,$L$55,'ตัวชี้วัดที่ 18 และ 20  '!$I:$I,A60)</f>
        <v>2</v>
      </c>
      <c r="M60" s="130">
        <f t="shared" si="17"/>
        <v>40</v>
      </c>
      <c r="N60" s="93">
        <f t="shared" si="18"/>
        <v>5</v>
      </c>
      <c r="O60" s="88">
        <f t="shared" si="19"/>
        <v>100</v>
      </c>
    </row>
    <row r="61" spans="1:19" ht="33" customHeight="1">
      <c r="A61" s="59" t="s">
        <v>53</v>
      </c>
      <c r="B61" s="99">
        <f t="shared" si="12"/>
        <v>7</v>
      </c>
      <c r="C61" s="100">
        <f>COUNTIFS('ตัวชี้วัดที่ 18 และ 20  '!I:I,A61)</f>
        <v>8</v>
      </c>
      <c r="D61" s="129">
        <f>COUNTIFS('ตัวชี้วัดที่ 18 และ 20  '!$H:$H,$D$55,'ตัวชี้วัดที่ 18 และ 20  '!$I:$I,A61)</f>
        <v>5</v>
      </c>
      <c r="E61" s="130">
        <f t="shared" si="13"/>
        <v>71.428571428571431</v>
      </c>
      <c r="F61" s="129">
        <f>COUNTIFS('ตัวชี้วัดที่ 18 และ 20  '!$H:$H,$F$55,'ตัวชี้วัดที่ 18 และ 20  '!$I:$I,A61)</f>
        <v>1</v>
      </c>
      <c r="G61" s="130">
        <f t="shared" si="14"/>
        <v>14.285714285714286</v>
      </c>
      <c r="H61" s="129">
        <f>COUNTIFS('ตัวชี้วัดที่ 18 และ 20  '!$H:$H,$H$55,'ตัวชี้วัดที่ 18 และ 20  '!$I:$I,A61)</f>
        <v>0</v>
      </c>
      <c r="I61" s="130">
        <f t="shared" si="15"/>
        <v>0</v>
      </c>
      <c r="J61" s="129">
        <f>COUNTIFS('ตัวชี้วัดที่ 18 และ 20  '!$H:$H,$J$55,'ตัวชี้วัดที่ 18 และ 20  '!$I:$I,A61)</f>
        <v>0</v>
      </c>
      <c r="K61" s="130">
        <f t="shared" si="16"/>
        <v>0</v>
      </c>
      <c r="L61" s="129">
        <f>COUNTIFS('ตัวชี้วัดที่ 18 และ 20  '!$H:$H,$L$55,'ตัวชี้วัดที่ 18 และ 20  '!$I:$I,A61)</f>
        <v>1</v>
      </c>
      <c r="M61" s="130">
        <f t="shared" si="17"/>
        <v>14.285714285714286</v>
      </c>
      <c r="N61" s="93">
        <f t="shared" si="18"/>
        <v>7</v>
      </c>
      <c r="O61" s="88">
        <f t="shared" si="19"/>
        <v>100.00000000000001</v>
      </c>
    </row>
    <row r="62" spans="1:19" ht="33" customHeight="1">
      <c r="A62" s="59" t="s">
        <v>54</v>
      </c>
      <c r="B62" s="99">
        <f t="shared" si="12"/>
        <v>25</v>
      </c>
      <c r="C62" s="100">
        <f>COUNTIFS('ตัวชี้วัดที่ 18 และ 20  '!I:I,A62)</f>
        <v>26</v>
      </c>
      <c r="D62" s="129">
        <f>COUNTIFS('ตัวชี้วัดที่ 18 และ 20  '!$H:$H,$D$55,'ตัวชี้วัดที่ 18 และ 20  '!$I:$I,A62)</f>
        <v>17</v>
      </c>
      <c r="E62" s="130">
        <f t="shared" si="13"/>
        <v>68</v>
      </c>
      <c r="F62" s="129">
        <f>COUNTIFS('ตัวชี้วัดที่ 18 และ 20  '!$H:$H,$F$55,'ตัวชี้วัดที่ 18 และ 20  '!$I:$I,A62)</f>
        <v>7</v>
      </c>
      <c r="G62" s="130">
        <f t="shared" si="14"/>
        <v>28</v>
      </c>
      <c r="H62" s="129">
        <f>COUNTIFS('ตัวชี้วัดที่ 18 และ 20  '!$H:$H,$H$55,'ตัวชี้วัดที่ 18 และ 20  '!$I:$I,A62)</f>
        <v>1</v>
      </c>
      <c r="I62" s="130">
        <f t="shared" si="15"/>
        <v>4</v>
      </c>
      <c r="J62" s="129">
        <f>COUNTIFS('ตัวชี้วัดที่ 18 และ 20  '!$H:$H,$J$55,'ตัวชี้วัดที่ 18 และ 20  '!$I:$I,A62)</f>
        <v>0</v>
      </c>
      <c r="K62" s="130">
        <f t="shared" si="16"/>
        <v>0</v>
      </c>
      <c r="L62" s="129">
        <f>COUNTIFS('ตัวชี้วัดที่ 18 และ 20  '!$H:$H,$L$55,'ตัวชี้วัดที่ 18 และ 20  '!$I:$I,A62)</f>
        <v>0</v>
      </c>
      <c r="M62" s="130">
        <f t="shared" si="17"/>
        <v>0</v>
      </c>
      <c r="N62" s="93">
        <f t="shared" si="18"/>
        <v>25</v>
      </c>
      <c r="O62" s="88">
        <f t="shared" si="19"/>
        <v>100</v>
      </c>
    </row>
    <row r="63" spans="1:19" ht="33" customHeight="1">
      <c r="A63" s="59" t="s">
        <v>55</v>
      </c>
      <c r="B63" s="99">
        <f t="shared" si="12"/>
        <v>6</v>
      </c>
      <c r="C63" s="100">
        <f>COUNTIFS('ตัวชี้วัดที่ 18 และ 20  '!I:I,A63)</f>
        <v>7</v>
      </c>
      <c r="D63" s="129">
        <f>COUNTIFS('ตัวชี้วัดที่ 18 และ 20  '!$H:$H,$D$55,'ตัวชี้วัดที่ 18 และ 20  '!$I:$I,A63)</f>
        <v>5</v>
      </c>
      <c r="E63" s="130">
        <f t="shared" si="13"/>
        <v>83.333333333333329</v>
      </c>
      <c r="F63" s="129">
        <f>COUNTIFS('ตัวชี้วัดที่ 18 และ 20  '!$H:$H,$F$55,'ตัวชี้วัดที่ 18 และ 20  '!$I:$I,A63)</f>
        <v>1</v>
      </c>
      <c r="G63" s="130">
        <f t="shared" si="14"/>
        <v>16.666666666666668</v>
      </c>
      <c r="H63" s="129">
        <f>COUNTIFS('ตัวชี้วัดที่ 18 และ 20  '!$H:$H,$H$55,'ตัวชี้วัดที่ 18 และ 20  '!$I:$I,A63)</f>
        <v>0</v>
      </c>
      <c r="I63" s="130">
        <f t="shared" si="15"/>
        <v>0</v>
      </c>
      <c r="J63" s="129">
        <f>COUNTIFS('ตัวชี้วัดที่ 18 และ 20  '!$H:$H,$J$55,'ตัวชี้วัดที่ 18 และ 20  '!$I:$I,A63)</f>
        <v>0</v>
      </c>
      <c r="K63" s="130">
        <f t="shared" si="16"/>
        <v>0</v>
      </c>
      <c r="L63" s="129">
        <f>COUNTIFS('ตัวชี้วัดที่ 18 และ 20  '!$H:$H,$L$55,'ตัวชี้วัดที่ 18 และ 20  '!$I:$I,A63)</f>
        <v>0</v>
      </c>
      <c r="M63" s="130">
        <f t="shared" si="17"/>
        <v>0</v>
      </c>
      <c r="N63" s="93">
        <f t="shared" si="18"/>
        <v>6</v>
      </c>
      <c r="O63" s="88">
        <f t="shared" si="19"/>
        <v>100</v>
      </c>
      <c r="S63" s="92"/>
    </row>
    <row r="64" spans="1:19" s="102" customFormat="1" ht="33" customHeight="1">
      <c r="A64" s="72" t="s">
        <v>12</v>
      </c>
      <c r="B64" s="234">
        <f>SUM(B57:B63)</f>
        <v>53</v>
      </c>
      <c r="C64" s="234"/>
      <c r="D64" s="142">
        <f>SUM(D57:D63)</f>
        <v>36</v>
      </c>
      <c r="E64" s="143">
        <f t="shared" si="13"/>
        <v>67.924528301886795</v>
      </c>
      <c r="F64" s="131">
        <f t="shared" ref="F64:L64" si="20">SUM(F57:F63)</f>
        <v>10</v>
      </c>
      <c r="G64" s="132">
        <f>SUM((F64*100)/B64)</f>
        <v>18.867924528301888</v>
      </c>
      <c r="H64" s="131">
        <f t="shared" si="20"/>
        <v>3</v>
      </c>
      <c r="I64" s="132">
        <f>SUM(H64*100/B64)</f>
        <v>5.6603773584905657</v>
      </c>
      <c r="J64" s="131">
        <f t="shared" si="20"/>
        <v>1</v>
      </c>
      <c r="K64" s="132">
        <f t="shared" si="16"/>
        <v>1.8867924528301887</v>
      </c>
      <c r="L64" s="131">
        <f t="shared" si="20"/>
        <v>3</v>
      </c>
      <c r="M64" s="132">
        <f t="shared" si="17"/>
        <v>5.6603773584905657</v>
      </c>
      <c r="N64" s="101">
        <f t="shared" si="18"/>
        <v>53</v>
      </c>
      <c r="O64" s="128">
        <f t="shared" si="19"/>
        <v>100</v>
      </c>
    </row>
    <row r="65" spans="1:15" s="92" customFormat="1" ht="33" customHeight="1">
      <c r="A65" s="180" t="s">
        <v>1353</v>
      </c>
      <c r="B65" s="180"/>
      <c r="C65" s="231"/>
      <c r="D65" s="144"/>
      <c r="E65" s="108">
        <f>SUM(D52)</f>
        <v>35</v>
      </c>
      <c r="F65" s="145"/>
      <c r="G65" s="108">
        <f>SUM(F52)</f>
        <v>30</v>
      </c>
      <c r="H65" s="145"/>
      <c r="I65" s="108">
        <f>SUM(H52)</f>
        <v>20</v>
      </c>
      <c r="J65" s="145"/>
      <c r="K65" s="108">
        <f>SUM(J52)</f>
        <v>10</v>
      </c>
      <c r="L65" s="145"/>
      <c r="M65" s="108">
        <f>SUM(L52)</f>
        <v>5</v>
      </c>
      <c r="N65" s="103"/>
      <c r="O65" s="104"/>
    </row>
    <row r="66" spans="1:15" s="92" customFormat="1" ht="33" customHeight="1">
      <c r="A66" s="180" t="s">
        <v>1390</v>
      </c>
      <c r="B66" s="180"/>
      <c r="C66" s="180"/>
      <c r="D66" s="144"/>
      <c r="E66" s="108" t="str">
        <f>IF(E64&gt;=E65,"0",E65-E64)</f>
        <v>0</v>
      </c>
      <c r="F66" s="144"/>
      <c r="G66" s="146">
        <f>IF(G64&gt;=G65,"0",G65-G64)</f>
        <v>11.132075471698112</v>
      </c>
      <c r="H66" s="147"/>
      <c r="I66" s="146">
        <f>IF(I64&gt;=I65,"0",I65-I64)</f>
        <v>14.339622641509434</v>
      </c>
      <c r="J66" s="147"/>
      <c r="K66" s="146">
        <f>IF(K64&gt;=K65,"0",K65-K64)</f>
        <v>8.1132075471698109</v>
      </c>
      <c r="L66" s="147"/>
      <c r="M66" s="146" t="str">
        <f>IF(M64&gt;=M65,"0",M65-M64)</f>
        <v>0</v>
      </c>
      <c r="N66" s="149"/>
      <c r="O66" s="150"/>
    </row>
    <row r="67" spans="1:15" s="92" customFormat="1" ht="33" customHeight="1">
      <c r="A67" s="180" t="s">
        <v>1395</v>
      </c>
      <c r="B67" s="180"/>
      <c r="C67" s="180"/>
      <c r="D67" s="190">
        <f>SUM((E66+G66+I66+K66+M66)/5)</f>
        <v>6.716981132075472</v>
      </c>
      <c r="E67" s="191"/>
      <c r="F67" s="191"/>
      <c r="G67" s="235" t="s">
        <v>1396</v>
      </c>
      <c r="H67" s="236"/>
      <c r="I67" s="236"/>
      <c r="J67" s="236"/>
      <c r="K67" s="152">
        <f>IF(D67&gt;=5,1,IF(D67&gt;=4,2,IF(D67&gt;=3,3,IF(D67&gt;0,4,IF(D67=0,5)))))</f>
        <v>1</v>
      </c>
      <c r="L67" s="148" t="s">
        <v>1365</v>
      </c>
      <c r="M67" s="148"/>
      <c r="N67" s="148"/>
      <c r="O67" s="151"/>
    </row>
    <row r="68" spans="1:15" s="92" customFormat="1" ht="33" customHeight="1"/>
    <row r="69" spans="1:15" s="92" customFormat="1" ht="33" customHeight="1">
      <c r="A69" s="92" t="s">
        <v>1397</v>
      </c>
    </row>
    <row r="70" spans="1:15" s="92" customFormat="1" ht="33" customHeight="1"/>
    <row r="71" spans="1:15" s="92" customFormat="1" ht="33" customHeight="1"/>
    <row r="72" spans="1:15" s="92" customFormat="1" ht="33" customHeight="1">
      <c r="A72" s="92" t="s">
        <v>1358</v>
      </c>
    </row>
    <row r="73" spans="1:15" ht="33" customHeight="1">
      <c r="N73" s="185" t="s">
        <v>1392</v>
      </c>
      <c r="O73" s="185"/>
    </row>
    <row r="74" spans="1:15" ht="33" customHeight="1">
      <c r="A74" s="192" t="s">
        <v>0</v>
      </c>
      <c r="B74" s="187" t="s">
        <v>1</v>
      </c>
      <c r="C74" s="187"/>
      <c r="D74" s="181" t="s">
        <v>57</v>
      </c>
      <c r="E74" s="182"/>
      <c r="F74" s="181" t="s">
        <v>58</v>
      </c>
      <c r="G74" s="182"/>
      <c r="H74" s="181" t="s">
        <v>59</v>
      </c>
      <c r="I74" s="182"/>
      <c r="J74" s="181" t="s">
        <v>80</v>
      </c>
      <c r="K74" s="182"/>
      <c r="L74" s="193" t="s">
        <v>12</v>
      </c>
      <c r="M74" s="181"/>
      <c r="N74" s="185"/>
      <c r="O74" s="185"/>
    </row>
    <row r="75" spans="1:15" ht="54" customHeight="1">
      <c r="A75" s="192"/>
      <c r="B75" s="187"/>
      <c r="C75" s="187"/>
      <c r="D75" s="120" t="s">
        <v>1377</v>
      </c>
      <c r="E75" s="118" t="s">
        <v>40</v>
      </c>
      <c r="F75" s="120" t="s">
        <v>1377</v>
      </c>
      <c r="G75" s="118" t="s">
        <v>40</v>
      </c>
      <c r="H75" s="120" t="s">
        <v>1377</v>
      </c>
      <c r="I75" s="118" t="s">
        <v>40</v>
      </c>
      <c r="J75" s="120" t="s">
        <v>1377</v>
      </c>
      <c r="K75" s="118" t="s">
        <v>40</v>
      </c>
      <c r="L75" s="120" t="s">
        <v>1377</v>
      </c>
      <c r="M75" s="118" t="s">
        <v>40</v>
      </c>
      <c r="N75" s="121" t="s">
        <v>1377</v>
      </c>
      <c r="O75" s="122" t="s">
        <v>40</v>
      </c>
    </row>
    <row r="76" spans="1:15" ht="33" customHeight="1">
      <c r="A76" s="59" t="s">
        <v>49</v>
      </c>
      <c r="B76" s="222">
        <v>81</v>
      </c>
      <c r="C76" s="223"/>
      <c r="D76" s="129">
        <f>COUNTIFS('ตัวชี้วัดที่ 21 ประเภทนักวิจัย'!$O:$O,D74,'ตัวชี้วัดที่ 21 ประเภทนักวิจัย'!$Q:$Q,$A$76)</f>
        <v>15</v>
      </c>
      <c r="E76" s="130">
        <f>SUM(D76*100/$B$76)</f>
        <v>18.518518518518519</v>
      </c>
      <c r="F76" s="129">
        <f>COUNTIFS('ตัวชี้วัดที่ 21 ประเภทนักวิจัย'!$O:$O,$F$74,'ตัวชี้วัดที่ 21 ประเภทนักวิจัย'!$Q:$Q,A76)</f>
        <v>25</v>
      </c>
      <c r="G76" s="130">
        <f t="shared" ref="G76:G83" si="21">SUM(F76*100/B76)</f>
        <v>30.864197530864196</v>
      </c>
      <c r="H76" s="129">
        <f>COUNTIFS('ตัวชี้วัดที่ 21 ประเภทนักวิจัย'!$O:$O,$H$74,'ตัวชี้วัดที่ 21 ประเภทนักวิจัย'!$Q:$Q,A76)</f>
        <v>1</v>
      </c>
      <c r="I76" s="130">
        <f t="shared" ref="I76:I83" si="22">SUM(H76*100/B76)</f>
        <v>1.2345679012345678</v>
      </c>
      <c r="J76" s="129">
        <f>COUNTIFS('ตัวชี้วัดที่ 21 ประเภทนักวิจัย'!$O:$O,$J$74,'ตัวชี้วัดที่ 21 ประเภทนักวิจัย'!$Q:$Q,A76)</f>
        <v>40</v>
      </c>
      <c r="K76" s="130">
        <f t="shared" ref="K76:K83" si="23">SUM(J76*100/B76)</f>
        <v>49.382716049382715</v>
      </c>
      <c r="L76" s="129">
        <f t="shared" ref="L76:M82" si="24">SUM(D76,F76,H76,J76)</f>
        <v>81</v>
      </c>
      <c r="M76" s="129">
        <f t="shared" si="24"/>
        <v>100</v>
      </c>
      <c r="N76" s="133">
        <f t="shared" ref="N76:O82" si="25">SUM(J76,D76)</f>
        <v>55</v>
      </c>
      <c r="O76" s="135">
        <f t="shared" si="25"/>
        <v>67.901234567901241</v>
      </c>
    </row>
    <row r="77" spans="1:15" ht="33" customHeight="1">
      <c r="A77" s="59" t="s">
        <v>50</v>
      </c>
      <c r="B77" s="222">
        <v>31</v>
      </c>
      <c r="C77" s="223"/>
      <c r="D77" s="129">
        <f>COUNTIFS('ตัวชี้วัดที่ 21 ประเภทนักวิจัย'!$O:$O,$D$74,'ตัวชี้วัดที่ 21 ประเภทนักวิจัย'!$Q:$Q,A77)</f>
        <v>14</v>
      </c>
      <c r="E77" s="130">
        <f t="shared" ref="E77:E83" si="26">SUM(D77*100/B77)</f>
        <v>45.161290322580648</v>
      </c>
      <c r="F77" s="129">
        <f>COUNTIFS('ตัวชี้วัดที่ 21 ประเภทนักวิจัย'!$O:$O,$F$74,'ตัวชี้วัดที่ 21 ประเภทนักวิจัย'!$Q:$Q,A77)</f>
        <v>9</v>
      </c>
      <c r="G77" s="130">
        <f t="shared" si="21"/>
        <v>29.032258064516128</v>
      </c>
      <c r="H77" s="129">
        <f>COUNTIFS('ตัวชี้วัดที่ 21 ประเภทนักวิจัย'!$O:$O,$H$74,'ตัวชี้วัดที่ 21 ประเภทนักวิจัย'!$Q:$Q,A77)</f>
        <v>0</v>
      </c>
      <c r="I77" s="130">
        <f t="shared" si="22"/>
        <v>0</v>
      </c>
      <c r="J77" s="129">
        <f>COUNTIFS('ตัวชี้วัดที่ 21 ประเภทนักวิจัย'!$O:$O,$J$74,'ตัวชี้วัดที่ 21 ประเภทนักวิจัย'!$Q:$Q,A77)</f>
        <v>8</v>
      </c>
      <c r="K77" s="130">
        <f t="shared" si="23"/>
        <v>25.806451612903224</v>
      </c>
      <c r="L77" s="129">
        <f t="shared" si="24"/>
        <v>31</v>
      </c>
      <c r="M77" s="129">
        <f t="shared" si="24"/>
        <v>100</v>
      </c>
      <c r="N77" s="133">
        <f t="shared" si="25"/>
        <v>22</v>
      </c>
      <c r="O77" s="135">
        <f t="shared" si="25"/>
        <v>70.967741935483872</v>
      </c>
    </row>
    <row r="78" spans="1:15" ht="33" customHeight="1">
      <c r="A78" s="59" t="s">
        <v>51</v>
      </c>
      <c r="B78" s="222">
        <v>47</v>
      </c>
      <c r="C78" s="223"/>
      <c r="D78" s="129">
        <f>COUNTIFS('ตัวชี้วัดที่ 21 ประเภทนักวิจัย'!$O:$O,$D$74,'ตัวชี้วัดที่ 21 ประเภทนักวิจัย'!$Q:$Q,A78)</f>
        <v>9</v>
      </c>
      <c r="E78" s="130">
        <f t="shared" si="26"/>
        <v>19.148936170212767</v>
      </c>
      <c r="F78" s="129">
        <f>COUNTIFS('ตัวชี้วัดที่ 21 ประเภทนักวิจัย'!$O:$O,$F$74,'ตัวชี้วัดที่ 21 ประเภทนักวิจัย'!$Q:$Q,A78)</f>
        <v>16</v>
      </c>
      <c r="G78" s="130">
        <f t="shared" si="21"/>
        <v>34.042553191489361</v>
      </c>
      <c r="H78" s="129">
        <f>COUNTIFS('ตัวชี้วัดที่ 21 ประเภทนักวิจัย'!$O:$O,$H$74,'ตัวชี้วัดที่ 21 ประเภทนักวิจัย'!$Q:$Q,A78)</f>
        <v>0</v>
      </c>
      <c r="I78" s="130">
        <f t="shared" si="22"/>
        <v>0</v>
      </c>
      <c r="J78" s="129">
        <f>COUNTIFS('ตัวชี้วัดที่ 21 ประเภทนักวิจัย'!$O:$O,$J$74,'ตัวชี้วัดที่ 21 ประเภทนักวิจัย'!$Q:$Q,A78)</f>
        <v>22</v>
      </c>
      <c r="K78" s="130">
        <f t="shared" si="23"/>
        <v>46.808510638297875</v>
      </c>
      <c r="L78" s="129">
        <f t="shared" si="24"/>
        <v>47</v>
      </c>
      <c r="M78" s="129">
        <f t="shared" si="24"/>
        <v>100</v>
      </c>
      <c r="N78" s="133">
        <f t="shared" si="25"/>
        <v>31</v>
      </c>
      <c r="O78" s="135">
        <f t="shared" si="25"/>
        <v>65.957446808510639</v>
      </c>
    </row>
    <row r="79" spans="1:15" ht="33" customHeight="1">
      <c r="A79" s="59" t="s">
        <v>52</v>
      </c>
      <c r="B79" s="222">
        <v>89</v>
      </c>
      <c r="C79" s="223"/>
      <c r="D79" s="129">
        <f>COUNTIFS('ตัวชี้วัดที่ 21 ประเภทนักวิจัย'!$O:$O,$D$74,'ตัวชี้วัดที่ 21 ประเภทนักวิจัย'!$Q:$Q,A79)</f>
        <v>27</v>
      </c>
      <c r="E79" s="130">
        <f t="shared" si="26"/>
        <v>30.337078651685392</v>
      </c>
      <c r="F79" s="129">
        <f>COUNTIFS('ตัวชี้วัดที่ 21 ประเภทนักวิจัย'!$O:$O,$F$74,'ตัวชี้วัดที่ 21 ประเภทนักวิจัย'!$Q:$Q,A79)</f>
        <v>22</v>
      </c>
      <c r="G79" s="130">
        <f t="shared" si="21"/>
        <v>24.719101123595507</v>
      </c>
      <c r="H79" s="129">
        <f>COUNTIFS('ตัวชี้วัดที่ 21 ประเภทนักวิจัย'!$O:$O,$H$74,'ตัวชี้วัดที่ 21 ประเภทนักวิจัย'!$Q:$Q,A79)</f>
        <v>1</v>
      </c>
      <c r="I79" s="130">
        <f t="shared" si="22"/>
        <v>1.1235955056179776</v>
      </c>
      <c r="J79" s="129">
        <f>COUNTIFS('ตัวชี้วัดที่ 21 ประเภทนักวิจัย'!$O:$O,$J$74,'ตัวชี้วัดที่ 21 ประเภทนักวิจัย'!$Q:$Q,A79)</f>
        <v>39</v>
      </c>
      <c r="K79" s="130">
        <f t="shared" si="23"/>
        <v>43.820224719101127</v>
      </c>
      <c r="L79" s="129">
        <f t="shared" si="24"/>
        <v>89</v>
      </c>
      <c r="M79" s="129">
        <f t="shared" si="24"/>
        <v>100</v>
      </c>
      <c r="N79" s="133">
        <f t="shared" si="25"/>
        <v>66</v>
      </c>
      <c r="O79" s="135">
        <f t="shared" si="25"/>
        <v>74.157303370786522</v>
      </c>
    </row>
    <row r="80" spans="1:15" ht="33" customHeight="1">
      <c r="A80" s="59" t="s">
        <v>53</v>
      </c>
      <c r="B80" s="222">
        <v>87</v>
      </c>
      <c r="C80" s="223"/>
      <c r="D80" s="129">
        <f>COUNTIFS('ตัวชี้วัดที่ 21 ประเภทนักวิจัย'!$O:$O,$D$74,'ตัวชี้วัดที่ 21 ประเภทนักวิจัย'!$Q:$Q,A80)</f>
        <v>15</v>
      </c>
      <c r="E80" s="130">
        <f t="shared" si="26"/>
        <v>17.241379310344829</v>
      </c>
      <c r="F80" s="129">
        <f>COUNTIFS('ตัวชี้วัดที่ 21 ประเภทนักวิจัย'!$O:$O,$F$74,'ตัวชี้วัดที่ 21 ประเภทนักวิจัย'!$Q:$Q,A80)</f>
        <v>41</v>
      </c>
      <c r="G80" s="130">
        <f t="shared" si="21"/>
        <v>47.126436781609193</v>
      </c>
      <c r="H80" s="129">
        <f>COUNTIFS('ตัวชี้วัดที่ 21 ประเภทนักวิจัย'!$O:$O,$H$74,'ตัวชี้วัดที่ 21 ประเภทนักวิจัย'!$Q:$Q,A80)</f>
        <v>7</v>
      </c>
      <c r="I80" s="130">
        <f t="shared" si="22"/>
        <v>8.0459770114942533</v>
      </c>
      <c r="J80" s="129">
        <f>COUNTIFS('ตัวชี้วัดที่ 21 ประเภทนักวิจัย'!$O:$O,$J$74,'ตัวชี้วัดที่ 21 ประเภทนักวิจัย'!$Q:$Q,A80)</f>
        <v>24</v>
      </c>
      <c r="K80" s="130">
        <f t="shared" si="23"/>
        <v>27.586206896551722</v>
      </c>
      <c r="L80" s="129">
        <f t="shared" si="24"/>
        <v>87</v>
      </c>
      <c r="M80" s="129">
        <f t="shared" si="24"/>
        <v>100</v>
      </c>
      <c r="N80" s="133">
        <f t="shared" si="25"/>
        <v>39</v>
      </c>
      <c r="O80" s="135">
        <f t="shared" si="25"/>
        <v>44.827586206896555</v>
      </c>
    </row>
    <row r="81" spans="1:15" ht="33" customHeight="1">
      <c r="A81" s="59" t="s">
        <v>54</v>
      </c>
      <c r="B81" s="222">
        <v>160</v>
      </c>
      <c r="C81" s="223"/>
      <c r="D81" s="129">
        <f>COUNTIFS('ตัวชี้วัดที่ 21 ประเภทนักวิจัย'!$O:$O,$D$74,'ตัวชี้วัดที่ 21 ประเภทนักวิจัย'!$Q:$Q,A81)</f>
        <v>37</v>
      </c>
      <c r="E81" s="130">
        <f t="shared" si="26"/>
        <v>23.125</v>
      </c>
      <c r="F81" s="129">
        <f>COUNTIFS('ตัวชี้วัดที่ 21 ประเภทนักวิจัย'!$O:$O,$F$74,'ตัวชี้วัดที่ 21 ประเภทนักวิจัย'!$Q:$Q,A81)</f>
        <v>71</v>
      </c>
      <c r="G81" s="130">
        <f t="shared" si="21"/>
        <v>44.375</v>
      </c>
      <c r="H81" s="129">
        <f>COUNTIFS('ตัวชี้วัดที่ 21 ประเภทนักวิจัย'!$O:$O,$H$74,'ตัวชี้วัดที่ 21 ประเภทนักวิจัย'!$Q:$Q,A81)</f>
        <v>14</v>
      </c>
      <c r="I81" s="130">
        <f t="shared" si="22"/>
        <v>8.75</v>
      </c>
      <c r="J81" s="129">
        <f>COUNTIFS('ตัวชี้วัดที่ 21 ประเภทนักวิจัย'!$O:$O,$J$74,'ตัวชี้วัดที่ 21 ประเภทนักวิจัย'!$Q:$Q,A81)</f>
        <v>38</v>
      </c>
      <c r="K81" s="130">
        <f t="shared" si="23"/>
        <v>23.75</v>
      </c>
      <c r="L81" s="129">
        <f t="shared" si="24"/>
        <v>160</v>
      </c>
      <c r="M81" s="129">
        <f t="shared" si="24"/>
        <v>100</v>
      </c>
      <c r="N81" s="133">
        <f t="shared" si="25"/>
        <v>75</v>
      </c>
      <c r="O81" s="135">
        <f t="shared" si="25"/>
        <v>46.875</v>
      </c>
    </row>
    <row r="82" spans="1:15" ht="33" customHeight="1">
      <c r="A82" s="59" t="s">
        <v>55</v>
      </c>
      <c r="B82" s="222">
        <v>27</v>
      </c>
      <c r="C82" s="223"/>
      <c r="D82" s="129">
        <f>COUNTIFS('ตัวชี้วัดที่ 21 ประเภทนักวิจัย'!$O:$O,$D$74,'ตัวชี้วัดที่ 21 ประเภทนักวิจัย'!$Q:$Q,A82)</f>
        <v>5</v>
      </c>
      <c r="E82" s="130">
        <f t="shared" si="26"/>
        <v>18.518518518518519</v>
      </c>
      <c r="F82" s="129">
        <f>COUNTIFS('ตัวชี้วัดที่ 21 ประเภทนักวิจัย'!$O:$O,$F$74,'ตัวชี้วัดที่ 21 ประเภทนักวิจัย'!$Q:$Q,A82)</f>
        <v>8</v>
      </c>
      <c r="G82" s="130">
        <f t="shared" si="21"/>
        <v>29.62962962962963</v>
      </c>
      <c r="H82" s="129">
        <f>COUNTIFS('ตัวชี้วัดที่ 21 ประเภทนักวิจัย'!$O:$O,$H$74,'ตัวชี้วัดที่ 21 ประเภทนักวิจัย'!$Q:$Q,A82)</f>
        <v>0</v>
      </c>
      <c r="I82" s="130">
        <f t="shared" si="22"/>
        <v>0</v>
      </c>
      <c r="J82" s="129">
        <f>COUNTIFS('ตัวชี้วัดที่ 21 ประเภทนักวิจัย'!$O:$O,$J$74,'ตัวชี้วัดที่ 21 ประเภทนักวิจัย'!$Q:$Q,A82)</f>
        <v>14</v>
      </c>
      <c r="K82" s="130">
        <f t="shared" si="23"/>
        <v>51.851851851851855</v>
      </c>
      <c r="L82" s="129">
        <f t="shared" si="24"/>
        <v>27</v>
      </c>
      <c r="M82" s="129">
        <f t="shared" si="24"/>
        <v>100</v>
      </c>
      <c r="N82" s="133">
        <f t="shared" si="25"/>
        <v>19</v>
      </c>
      <c r="O82" s="135">
        <f t="shared" si="25"/>
        <v>70.370370370370381</v>
      </c>
    </row>
    <row r="83" spans="1:15" s="92" customFormat="1" ht="33" customHeight="1">
      <c r="A83" s="72" t="s">
        <v>12</v>
      </c>
      <c r="B83" s="229">
        <f>SUM(B76:B82)</f>
        <v>522</v>
      </c>
      <c r="C83" s="230"/>
      <c r="D83" s="131">
        <f>SUM(D76:D82)</f>
        <v>122</v>
      </c>
      <c r="E83" s="132">
        <f t="shared" si="26"/>
        <v>23.371647509578544</v>
      </c>
      <c r="F83" s="131">
        <f>SUM(F76:F82)</f>
        <v>192</v>
      </c>
      <c r="G83" s="132">
        <f t="shared" si="21"/>
        <v>36.781609195402297</v>
      </c>
      <c r="H83" s="131">
        <f>SUM(H76:H82)</f>
        <v>23</v>
      </c>
      <c r="I83" s="132">
        <f t="shared" si="22"/>
        <v>4.4061302681992336</v>
      </c>
      <c r="J83" s="131">
        <f t="shared" ref="J83" si="27">SUM(J76:J82)</f>
        <v>185</v>
      </c>
      <c r="K83" s="132">
        <f t="shared" si="23"/>
        <v>35.440613026819925</v>
      </c>
      <c r="L83" s="131">
        <f>SUM(L76:L82)</f>
        <v>522</v>
      </c>
      <c r="M83" s="131">
        <f>SUM(E83,G83,I83,K83)</f>
        <v>100</v>
      </c>
      <c r="N83" s="134">
        <f>SUM(N76:N82)</f>
        <v>307</v>
      </c>
      <c r="O83" s="136">
        <f>SUM(K83,E83)</f>
        <v>58.812260536398469</v>
      </c>
    </row>
    <row r="84" spans="1:15" s="102" customFormat="1" ht="33" customHeight="1">
      <c r="A84" s="180" t="s">
        <v>1353</v>
      </c>
      <c r="B84" s="180"/>
      <c r="C84" s="180"/>
      <c r="D84" s="105"/>
      <c r="E84" s="106">
        <v>60</v>
      </c>
      <c r="F84" s="105"/>
      <c r="G84" s="106">
        <v>35</v>
      </c>
      <c r="H84" s="105"/>
      <c r="I84" s="106">
        <v>5</v>
      </c>
      <c r="J84" s="105"/>
      <c r="K84" s="107"/>
      <c r="L84" s="107"/>
      <c r="M84" s="106"/>
      <c r="N84" s="237"/>
      <c r="O84" s="238"/>
    </row>
    <row r="85" spans="1:15" ht="33" customHeight="1">
      <c r="A85" s="231" t="s">
        <v>1390</v>
      </c>
      <c r="B85" s="232"/>
      <c r="C85" s="233"/>
      <c r="D85" s="105"/>
      <c r="E85" s="108">
        <f>IF(E83&gt;=E84,"0",E84-E83)</f>
        <v>36.628352490421456</v>
      </c>
      <c r="F85" s="105"/>
      <c r="G85" s="106" t="str">
        <f>IF(G83&gt;=G84,"0",G84-G83)</f>
        <v>0</v>
      </c>
      <c r="H85" s="105"/>
      <c r="I85" s="108">
        <f>IF(I83&gt;=I84,"0",I84-I83)</f>
        <v>0.59386973180076641</v>
      </c>
      <c r="J85" s="237"/>
      <c r="K85" s="239"/>
      <c r="L85" s="107"/>
      <c r="M85" s="109"/>
      <c r="N85" s="237"/>
      <c r="O85" s="238"/>
    </row>
    <row r="86" spans="1:15" s="92" customFormat="1" ht="33" customHeight="1">
      <c r="A86" s="180" t="s">
        <v>1395</v>
      </c>
      <c r="B86" s="180"/>
      <c r="C86" s="180"/>
      <c r="D86" s="190">
        <f>SUM((E85+G85+I85)/3)</f>
        <v>12.407407407407407</v>
      </c>
      <c r="E86" s="191"/>
      <c r="F86" s="191"/>
      <c r="G86" s="235" t="s">
        <v>1396</v>
      </c>
      <c r="H86" s="236"/>
      <c r="I86" s="236"/>
      <c r="J86" s="236"/>
      <c r="K86" s="152">
        <f>IF(D86&gt;=5,1,IF(D86&gt;=4,2,IF(D86&gt;=3,3,IF(D86&gt;0,4,IF(D86=0,5)))))</f>
        <v>1</v>
      </c>
      <c r="L86" s="148" t="s">
        <v>1365</v>
      </c>
      <c r="M86" s="148"/>
      <c r="N86" s="148"/>
      <c r="O86" s="151"/>
    </row>
  </sheetData>
  <mergeCells count="187">
    <mergeCell ref="A86:C86"/>
    <mergeCell ref="D86:F86"/>
    <mergeCell ref="G86:J86"/>
    <mergeCell ref="W8:W10"/>
    <mergeCell ref="B79:C79"/>
    <mergeCell ref="B80:C80"/>
    <mergeCell ref="N55:O55"/>
    <mergeCell ref="L55:M55"/>
    <mergeCell ref="B44:C44"/>
    <mergeCell ref="B45:C45"/>
    <mergeCell ref="B46:C46"/>
    <mergeCell ref="B47:C47"/>
    <mergeCell ref="L52:M52"/>
    <mergeCell ref="D53:E53"/>
    <mergeCell ref="F53:G53"/>
    <mergeCell ref="H53:I53"/>
    <mergeCell ref="J53:K53"/>
    <mergeCell ref="B43:C43"/>
    <mergeCell ref="B12:C12"/>
    <mergeCell ref="B13:C13"/>
    <mergeCell ref="B14:C14"/>
    <mergeCell ref="N85:O85"/>
    <mergeCell ref="N84:O84"/>
    <mergeCell ref="J85:K85"/>
    <mergeCell ref="N73:O74"/>
    <mergeCell ref="A74:A75"/>
    <mergeCell ref="B74:C75"/>
    <mergeCell ref="B76:C76"/>
    <mergeCell ref="B77:C77"/>
    <mergeCell ref="B78:C78"/>
    <mergeCell ref="F74:G74"/>
    <mergeCell ref="L74:M74"/>
    <mergeCell ref="A67:C67"/>
    <mergeCell ref="H74:I74"/>
    <mergeCell ref="J74:K74"/>
    <mergeCell ref="G67:J67"/>
    <mergeCell ref="B81:C81"/>
    <mergeCell ref="B82:C82"/>
    <mergeCell ref="B83:C83"/>
    <mergeCell ref="D74:E74"/>
    <mergeCell ref="A85:C85"/>
    <mergeCell ref="B15:C15"/>
    <mergeCell ref="B16:C16"/>
    <mergeCell ref="B17:C17"/>
    <mergeCell ref="B35:C35"/>
    <mergeCell ref="B34:C34"/>
    <mergeCell ref="D33:E33"/>
    <mergeCell ref="D34:E34"/>
    <mergeCell ref="D35:E35"/>
    <mergeCell ref="D27:E27"/>
    <mergeCell ref="D28:E28"/>
    <mergeCell ref="D29:E29"/>
    <mergeCell ref="D30:E30"/>
    <mergeCell ref="D31:E31"/>
    <mergeCell ref="D32:E32"/>
    <mergeCell ref="A65:C65"/>
    <mergeCell ref="A66:C66"/>
    <mergeCell ref="B64:C64"/>
    <mergeCell ref="D40:E40"/>
    <mergeCell ref="D41:E41"/>
    <mergeCell ref="B11:C11"/>
    <mergeCell ref="B27:C27"/>
    <mergeCell ref="B28:C28"/>
    <mergeCell ref="B29:C29"/>
    <mergeCell ref="B30:C30"/>
    <mergeCell ref="B31:C31"/>
    <mergeCell ref="B32:C32"/>
    <mergeCell ref="B33:C33"/>
    <mergeCell ref="B25:C25"/>
    <mergeCell ref="B18:C18"/>
    <mergeCell ref="B22:C22"/>
    <mergeCell ref="B23:C23"/>
    <mergeCell ref="B24:C24"/>
    <mergeCell ref="F35:G35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F27:G27"/>
    <mergeCell ref="F28:G28"/>
    <mergeCell ref="F29:G29"/>
    <mergeCell ref="F30:G30"/>
    <mergeCell ref="F31:G31"/>
    <mergeCell ref="F32:G32"/>
    <mergeCell ref="F33:G33"/>
    <mergeCell ref="F34:G34"/>
    <mergeCell ref="D42:E42"/>
    <mergeCell ref="D43:E43"/>
    <mergeCell ref="V9:V10"/>
    <mergeCell ref="Q9:Q10"/>
    <mergeCell ref="A2:U2"/>
    <mergeCell ref="B4:C4"/>
    <mergeCell ref="B5:C5"/>
    <mergeCell ref="B6:C6"/>
    <mergeCell ref="D4:E4"/>
    <mergeCell ref="D5:E5"/>
    <mergeCell ref="D6:E6"/>
    <mergeCell ref="R9:R10"/>
    <mergeCell ref="A8:A10"/>
    <mergeCell ref="B8:C10"/>
    <mergeCell ref="D8:D10"/>
    <mergeCell ref="E8:J8"/>
    <mergeCell ref="K8:N8"/>
    <mergeCell ref="O8:O9"/>
    <mergeCell ref="P8:P10"/>
    <mergeCell ref="S8:S10"/>
    <mergeCell ref="T8:T9"/>
    <mergeCell ref="U8:U10"/>
    <mergeCell ref="J27:K27"/>
    <mergeCell ref="J28:K28"/>
    <mergeCell ref="A55:A56"/>
    <mergeCell ref="B55:C56"/>
    <mergeCell ref="D55:E55"/>
    <mergeCell ref="F55:G55"/>
    <mergeCell ref="H55:I55"/>
    <mergeCell ref="J55:K55"/>
    <mergeCell ref="J29:K29"/>
    <mergeCell ref="J30:K30"/>
    <mergeCell ref="J31:K31"/>
    <mergeCell ref="J32:K32"/>
    <mergeCell ref="J33:K33"/>
    <mergeCell ref="J34:K34"/>
    <mergeCell ref="J35:K35"/>
    <mergeCell ref="D52:E52"/>
    <mergeCell ref="F52:G52"/>
    <mergeCell ref="H52:I52"/>
    <mergeCell ref="J52:K52"/>
    <mergeCell ref="F40:G40"/>
    <mergeCell ref="F41:G41"/>
    <mergeCell ref="F42:G42"/>
    <mergeCell ref="F43:G43"/>
    <mergeCell ref="F44:G44"/>
    <mergeCell ref="F45:G45"/>
    <mergeCell ref="F46:G46"/>
    <mergeCell ref="N51:O51"/>
    <mergeCell ref="N52:O52"/>
    <mergeCell ref="N53:O53"/>
    <mergeCell ref="A51:C51"/>
    <mergeCell ref="D44:E44"/>
    <mergeCell ref="D45:E45"/>
    <mergeCell ref="D46:E46"/>
    <mergeCell ref="B39:C39"/>
    <mergeCell ref="B40:C40"/>
    <mergeCell ref="B41:C41"/>
    <mergeCell ref="B42:C42"/>
    <mergeCell ref="D47:E47"/>
    <mergeCell ref="H47:I47"/>
    <mergeCell ref="F39:G39"/>
    <mergeCell ref="L53:M53"/>
    <mergeCell ref="A52:C52"/>
    <mergeCell ref="A53:C53"/>
    <mergeCell ref="D51:E51"/>
    <mergeCell ref="F51:G51"/>
    <mergeCell ref="H51:I51"/>
    <mergeCell ref="J51:K51"/>
    <mergeCell ref="L51:M51"/>
    <mergeCell ref="F47:G47"/>
    <mergeCell ref="D39:E39"/>
    <mergeCell ref="A1:W1"/>
    <mergeCell ref="A84:C84"/>
    <mergeCell ref="D22:E22"/>
    <mergeCell ref="D23:E23"/>
    <mergeCell ref="D24:E24"/>
    <mergeCell ref="D25:E25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H39:I39"/>
    <mergeCell ref="H40:I40"/>
    <mergeCell ref="H41:I41"/>
    <mergeCell ref="H42:I42"/>
    <mergeCell ref="H43:I43"/>
    <mergeCell ref="H44:I44"/>
    <mergeCell ref="H45:I45"/>
    <mergeCell ref="H46:I46"/>
    <mergeCell ref="D67:F6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10" orientation="landscape" r:id="rId1"/>
  <rowBreaks count="4" manualBreakCount="4">
    <brk id="19" max="16383" man="1"/>
    <brk id="36" max="16383" man="1"/>
    <brk id="48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36"/>
  <sheetViews>
    <sheetView windowProtection="1" topLeftCell="A36" zoomScale="85" zoomScaleNormal="85" workbookViewId="0">
      <selection activeCell="A46" sqref="A46:J55"/>
    </sheetView>
  </sheetViews>
  <sheetFormatPr defaultRowHeight="21.75" customHeight="1"/>
  <cols>
    <col min="1" max="1" width="9" style="34"/>
    <col min="2" max="2" width="32.25" style="34" customWidth="1"/>
    <col min="3" max="3" width="30" style="34" customWidth="1"/>
    <col min="4" max="4" width="29" style="34" customWidth="1"/>
    <col min="5" max="5" width="16.875" style="34" customWidth="1"/>
    <col min="6" max="6" width="9" style="34"/>
    <col min="7" max="7" width="18.375" style="34" customWidth="1"/>
    <col min="8" max="9" width="16.875" style="34" bestFit="1" customWidth="1"/>
    <col min="10" max="10" width="13.625" style="177" bestFit="1" customWidth="1"/>
    <col min="11" max="16384" width="9" style="34"/>
  </cols>
  <sheetData>
    <row r="1" spans="1:10" ht="21.75" customHeight="1">
      <c r="A1" s="8" t="s">
        <v>1359</v>
      </c>
      <c r="B1" s="8"/>
      <c r="C1" s="8"/>
      <c r="D1" s="8"/>
      <c r="E1" s="8"/>
      <c r="F1" s="8"/>
      <c r="G1" s="110"/>
      <c r="H1" s="8"/>
      <c r="I1" s="8"/>
      <c r="J1" s="174"/>
    </row>
    <row r="2" spans="1:10" ht="21.75" customHeight="1">
      <c r="A2" s="153" t="s">
        <v>1360</v>
      </c>
      <c r="B2" s="153" t="s">
        <v>1361</v>
      </c>
      <c r="C2" s="153" t="s">
        <v>1362</v>
      </c>
      <c r="D2" s="153" t="s">
        <v>1363</v>
      </c>
      <c r="E2" s="154" t="s">
        <v>1364</v>
      </c>
      <c r="F2" s="153" t="s">
        <v>1365</v>
      </c>
      <c r="G2" s="111" t="s">
        <v>0</v>
      </c>
      <c r="H2" s="153" t="s">
        <v>1366</v>
      </c>
      <c r="I2" s="111" t="s">
        <v>1367</v>
      </c>
      <c r="J2" s="175" t="s">
        <v>1368</v>
      </c>
    </row>
    <row r="3" spans="1:10" s="74" customFormat="1" ht="21.75" customHeight="1">
      <c r="A3" s="112" t="s">
        <v>55</v>
      </c>
      <c r="B3" s="155"/>
      <c r="C3" s="15"/>
      <c r="D3" s="15"/>
      <c r="E3" s="156"/>
      <c r="F3" s="157">
        <f t="shared" ref="F3:F8" si="0">IF(E3="ประชุมวิชาการระดับชาติ",0.2,IF(E3="ประชุมวิชาการระดับนานาชาติ",0.4,IF(E3="TCI 2",0.6,IF(E3="วารสารวิชาการระดับชาติ",0.4,IF(E3="วารสารวิชาการระดับนานาชาติ",0.8,IF(E3="ตำรา",1,IF(E3="ISI/SJR",1,IF(E3="TCI 1",0.8,0))))))))</f>
        <v>0</v>
      </c>
      <c r="G3" s="163" t="s">
        <v>55</v>
      </c>
      <c r="H3" s="14"/>
      <c r="I3" s="158"/>
      <c r="J3" s="176"/>
    </row>
    <row r="4" spans="1:10" s="74" customFormat="1" ht="21.75" customHeight="1">
      <c r="A4" s="112" t="s">
        <v>54</v>
      </c>
      <c r="B4" s="155"/>
      <c r="C4" s="15"/>
      <c r="D4" s="15"/>
      <c r="E4" s="156"/>
      <c r="F4" s="157">
        <f t="shared" si="0"/>
        <v>0</v>
      </c>
      <c r="G4" s="14" t="s">
        <v>54</v>
      </c>
      <c r="H4" s="14"/>
      <c r="I4" s="158"/>
      <c r="J4" s="176"/>
    </row>
    <row r="5" spans="1:10" s="74" customFormat="1" ht="21.75" customHeight="1">
      <c r="A5" s="112" t="s">
        <v>53</v>
      </c>
      <c r="B5" s="155"/>
      <c r="C5" s="15"/>
      <c r="D5" s="15"/>
      <c r="E5" s="156"/>
      <c r="F5" s="157">
        <f t="shared" si="0"/>
        <v>0</v>
      </c>
      <c r="G5" s="163" t="s">
        <v>53</v>
      </c>
      <c r="H5" s="14"/>
      <c r="I5" s="159"/>
      <c r="J5" s="176"/>
    </row>
    <row r="6" spans="1:10" s="74" customFormat="1" ht="21.75" customHeight="1">
      <c r="A6" s="112" t="s">
        <v>52</v>
      </c>
      <c r="B6" s="155"/>
      <c r="C6" s="15"/>
      <c r="D6" s="15"/>
      <c r="E6" s="156"/>
      <c r="F6" s="157">
        <f t="shared" si="0"/>
        <v>0</v>
      </c>
      <c r="G6" s="163" t="s">
        <v>52</v>
      </c>
      <c r="H6" s="14"/>
      <c r="I6" s="159"/>
      <c r="J6" s="176"/>
    </row>
    <row r="7" spans="1:10" s="74" customFormat="1" ht="21.75" customHeight="1">
      <c r="A7" s="112" t="s">
        <v>51</v>
      </c>
      <c r="B7" s="155"/>
      <c r="C7" s="15"/>
      <c r="D7" s="15"/>
      <c r="E7" s="156"/>
      <c r="F7" s="157">
        <f t="shared" si="0"/>
        <v>0</v>
      </c>
      <c r="G7" s="163" t="s">
        <v>51</v>
      </c>
      <c r="H7" s="14"/>
      <c r="I7" s="158"/>
      <c r="J7" s="62"/>
    </row>
    <row r="8" spans="1:10" s="74" customFormat="1" ht="21.75" customHeight="1">
      <c r="A8" s="112" t="s">
        <v>50</v>
      </c>
      <c r="B8" s="155"/>
      <c r="C8" s="15"/>
      <c r="D8" s="15"/>
      <c r="E8" s="156"/>
      <c r="F8" s="157">
        <f t="shared" si="0"/>
        <v>0</v>
      </c>
      <c r="G8" s="163" t="s">
        <v>50</v>
      </c>
      <c r="H8" s="14"/>
      <c r="I8" s="15"/>
      <c r="J8" s="66"/>
    </row>
    <row r="9" spans="1:10" s="74" customFormat="1" ht="21.75" customHeight="1">
      <c r="A9" s="112" t="s">
        <v>49</v>
      </c>
      <c r="B9" s="160"/>
      <c r="C9" s="164"/>
      <c r="D9" s="164"/>
      <c r="E9" s="156"/>
      <c r="F9" s="157">
        <f>IF(E9="ประชุมวิชาการระดับชาติ",0.2,IF(E9="ประชุมวิชาการระดับนานาชาติ",0.4,IF(E9="TCI 2",0.6,IF(E9="TCI 1",0.8,IF(E9="วารสารวิชาการระดับชาติ",0.4,IF(E9="วารสารวิชาการระดับนานาชาติ",0.8,IF(E9="ตำรา",1,IF(E9="งานสร้างสรรค์ระดับสถาบัน",0.4,IF(E9="งานสร้างสรรค์ระดับชาติ",0.8,IF(E9="งานสร้างสรรค์ระดับนานาชาติ",1,IF(E9="SJR/ISI",1,0)))))))))))</f>
        <v>0</v>
      </c>
      <c r="G9" s="163" t="s">
        <v>49</v>
      </c>
      <c r="H9" s="14"/>
      <c r="I9" s="15"/>
      <c r="J9" s="66"/>
    </row>
    <row r="10" spans="1:10" ht="21.75" customHeight="1">
      <c r="A10" s="165"/>
      <c r="B10" s="31" t="s">
        <v>1415</v>
      </c>
      <c r="C10" s="166" t="s">
        <v>1439</v>
      </c>
      <c r="D10" s="166" t="s">
        <v>1447</v>
      </c>
      <c r="E10" s="161" t="s">
        <v>1373</v>
      </c>
      <c r="F10" s="39">
        <f t="shared" ref="F10:F36" si="1">IF(E10="ประชุมวิชาการระดับชาติ",0.2,IF(E10="ประชุมวิชาการระดับนานาชาติ",0.4,IF(E10="TCI 2",0.6,IF(E10="วารสารวิชาการระดับชาติ",0.4,IF(E10="วารสารวิชาการระดับนานาชาติ",0.8,IF(E10="ตำรา",1,IF(E10="ISI/SJR",1,IF(E10="TCI 1",0.8,0))))))))</f>
        <v>0.2</v>
      </c>
      <c r="G10" s="31" t="s">
        <v>49</v>
      </c>
      <c r="H10" s="167">
        <v>241410</v>
      </c>
      <c r="I10" s="168" t="s">
        <v>1449</v>
      </c>
      <c r="J10" s="64">
        <f>IF(E10="ประชุมวิชาการระดับชาติ",0,IF(E10="ประชุมวิชาการระดับนานาชาติ","?",IF(E10="TCI 2",7500,IF(E10="วารสารวิชาการระดับชาติ",0,IF(E10="วารสารวิชาการระดับนานาชาติ",0,IF(E10="ตำรา",0,IF(E10="ISI/SJR",20000,IF(E10="TCI 1",10000,0))))))))</f>
        <v>0</v>
      </c>
    </row>
    <row r="11" spans="1:10" ht="21.75" customHeight="1">
      <c r="A11" s="165"/>
      <c r="B11" s="31" t="s">
        <v>1437</v>
      </c>
      <c r="C11" s="166" t="s">
        <v>1445</v>
      </c>
      <c r="D11" s="166" t="s">
        <v>1447</v>
      </c>
      <c r="E11" s="161" t="s">
        <v>1373</v>
      </c>
      <c r="F11" s="39">
        <f t="shared" si="1"/>
        <v>0.2</v>
      </c>
      <c r="G11" s="31" t="s">
        <v>49</v>
      </c>
      <c r="H11" s="167">
        <v>241410</v>
      </c>
      <c r="I11" s="168" t="s">
        <v>1449</v>
      </c>
      <c r="J11" s="64">
        <f t="shared" ref="J11:J74" si="2">IF(E11="ประชุมวิชาการระดับชาติ",0,IF(E11="ประชุมวิชาการระดับนานาชาติ","?",IF(E11="TCI 2",7500,IF(E11="วารสารวิชาการระดับชาติ",0,IF(E11="วารสารวิชาการระดับนานาชาติ",0,IF(E11="ตำรา",0,IF(E11="ISI/SJR",20000,IF(E11="TCI 1",10000,0))))))))</f>
        <v>0</v>
      </c>
    </row>
    <row r="12" spans="1:10" ht="21.75" customHeight="1">
      <c r="A12" s="165"/>
      <c r="B12" s="31" t="s">
        <v>1402</v>
      </c>
      <c r="C12" s="31" t="s">
        <v>1403</v>
      </c>
      <c r="D12" s="166" t="s">
        <v>1446</v>
      </c>
      <c r="E12" s="161" t="s">
        <v>1373</v>
      </c>
      <c r="F12" s="39">
        <f t="shared" si="1"/>
        <v>0.2</v>
      </c>
      <c r="G12" s="31" t="s">
        <v>50</v>
      </c>
      <c r="H12" s="167">
        <v>241410</v>
      </c>
      <c r="I12" s="168" t="s">
        <v>1449</v>
      </c>
      <c r="J12" s="64">
        <f t="shared" si="2"/>
        <v>0</v>
      </c>
    </row>
    <row r="13" spans="1:10" ht="21.75" customHeight="1">
      <c r="A13" s="165"/>
      <c r="B13" s="166" t="s">
        <v>1408</v>
      </c>
      <c r="C13" s="166" t="s">
        <v>1409</v>
      </c>
      <c r="D13" s="166" t="s">
        <v>1446</v>
      </c>
      <c r="E13" s="161" t="s">
        <v>1373</v>
      </c>
      <c r="F13" s="39">
        <f t="shared" si="1"/>
        <v>0.2</v>
      </c>
      <c r="G13" s="31" t="s">
        <v>50</v>
      </c>
      <c r="H13" s="167">
        <v>241410</v>
      </c>
      <c r="I13" s="168" t="s">
        <v>1449</v>
      </c>
      <c r="J13" s="64">
        <f t="shared" si="2"/>
        <v>0</v>
      </c>
    </row>
    <row r="14" spans="1:10" ht="21.75" customHeight="1">
      <c r="A14" s="165"/>
      <c r="B14" s="166" t="s">
        <v>1438</v>
      </c>
      <c r="C14" s="166" t="s">
        <v>1412</v>
      </c>
      <c r="D14" s="166" t="s">
        <v>1446</v>
      </c>
      <c r="E14" s="161" t="s">
        <v>1373</v>
      </c>
      <c r="F14" s="39">
        <f t="shared" si="1"/>
        <v>0.2</v>
      </c>
      <c r="G14" s="31" t="s">
        <v>50</v>
      </c>
      <c r="H14" s="167">
        <v>241410</v>
      </c>
      <c r="I14" s="168" t="s">
        <v>1449</v>
      </c>
      <c r="J14" s="64">
        <f t="shared" si="2"/>
        <v>0</v>
      </c>
    </row>
    <row r="15" spans="1:10" ht="21.75" customHeight="1">
      <c r="A15" s="165"/>
      <c r="B15" s="166" t="s">
        <v>1413</v>
      </c>
      <c r="C15" s="166" t="s">
        <v>1414</v>
      </c>
      <c r="D15" s="166" t="s">
        <v>1446</v>
      </c>
      <c r="E15" s="161" t="s">
        <v>1373</v>
      </c>
      <c r="F15" s="39">
        <f t="shared" si="1"/>
        <v>0.2</v>
      </c>
      <c r="G15" s="31" t="s">
        <v>50</v>
      </c>
      <c r="H15" s="167">
        <v>241410</v>
      </c>
      <c r="I15" s="168" t="s">
        <v>1449</v>
      </c>
      <c r="J15" s="64">
        <f t="shared" si="2"/>
        <v>0</v>
      </c>
    </row>
    <row r="16" spans="1:10" ht="21.75" customHeight="1">
      <c r="A16" s="165"/>
      <c r="B16" s="166" t="s">
        <v>1400</v>
      </c>
      <c r="C16" s="166" t="s">
        <v>1401</v>
      </c>
      <c r="D16" s="166" t="s">
        <v>1446</v>
      </c>
      <c r="E16" s="161" t="s">
        <v>1373</v>
      </c>
      <c r="F16" s="39">
        <f t="shared" si="1"/>
        <v>0.2</v>
      </c>
      <c r="G16" s="31" t="s">
        <v>52</v>
      </c>
      <c r="H16" s="167">
        <v>241410</v>
      </c>
      <c r="I16" s="168" t="s">
        <v>1449</v>
      </c>
      <c r="J16" s="64">
        <f t="shared" si="2"/>
        <v>0</v>
      </c>
    </row>
    <row r="17" spans="1:10" ht="21.75" customHeight="1">
      <c r="A17" s="165"/>
      <c r="B17" s="166" t="s">
        <v>1430</v>
      </c>
      <c r="C17" s="166" t="s">
        <v>1340</v>
      </c>
      <c r="D17" s="166" t="s">
        <v>1447</v>
      </c>
      <c r="E17" s="161" t="s">
        <v>1373</v>
      </c>
      <c r="F17" s="39">
        <f t="shared" si="1"/>
        <v>0.2</v>
      </c>
      <c r="G17" s="31" t="s">
        <v>52</v>
      </c>
      <c r="H17" s="167">
        <v>241410</v>
      </c>
      <c r="I17" s="168" t="s">
        <v>1449</v>
      </c>
      <c r="J17" s="64">
        <f t="shared" si="2"/>
        <v>0</v>
      </c>
    </row>
    <row r="18" spans="1:10" ht="21.75" customHeight="1">
      <c r="A18" s="165"/>
      <c r="B18" s="31" t="s">
        <v>1416</v>
      </c>
      <c r="C18" s="31" t="s">
        <v>1440</v>
      </c>
      <c r="D18" s="166" t="s">
        <v>1447</v>
      </c>
      <c r="E18" s="161" t="s">
        <v>1373</v>
      </c>
      <c r="F18" s="39">
        <f t="shared" si="1"/>
        <v>0.2</v>
      </c>
      <c r="G18" s="31" t="s">
        <v>53</v>
      </c>
      <c r="H18" s="167">
        <v>241410</v>
      </c>
      <c r="I18" s="168" t="s">
        <v>1449</v>
      </c>
      <c r="J18" s="64">
        <f t="shared" si="2"/>
        <v>0</v>
      </c>
    </row>
    <row r="19" spans="1:10" ht="21.75" customHeight="1">
      <c r="A19" s="165"/>
      <c r="B19" s="166" t="s">
        <v>1441</v>
      </c>
      <c r="C19" s="31" t="s">
        <v>1442</v>
      </c>
      <c r="D19" s="166" t="s">
        <v>1447</v>
      </c>
      <c r="E19" s="161" t="s">
        <v>1373</v>
      </c>
      <c r="F19" s="39">
        <f t="shared" si="1"/>
        <v>0.2</v>
      </c>
      <c r="G19" s="31" t="s">
        <v>53</v>
      </c>
      <c r="H19" s="167">
        <v>241410</v>
      </c>
      <c r="I19" s="168" t="s">
        <v>1449</v>
      </c>
      <c r="J19" s="64">
        <f t="shared" si="2"/>
        <v>0</v>
      </c>
    </row>
    <row r="20" spans="1:10" ht="21.75" customHeight="1">
      <c r="A20" s="165"/>
      <c r="B20" s="166" t="s">
        <v>1423</v>
      </c>
      <c r="C20" s="166" t="s">
        <v>1443</v>
      </c>
      <c r="D20" s="166" t="s">
        <v>1447</v>
      </c>
      <c r="E20" s="161" t="s">
        <v>1373</v>
      </c>
      <c r="F20" s="39">
        <f t="shared" si="1"/>
        <v>0.2</v>
      </c>
      <c r="G20" s="31" t="s">
        <v>53</v>
      </c>
      <c r="H20" s="167">
        <v>241410</v>
      </c>
      <c r="I20" s="168" t="s">
        <v>1449</v>
      </c>
      <c r="J20" s="64">
        <f t="shared" si="2"/>
        <v>0</v>
      </c>
    </row>
    <row r="21" spans="1:10" ht="21.75" customHeight="1">
      <c r="A21" s="165"/>
      <c r="B21" s="166" t="s">
        <v>1424</v>
      </c>
      <c r="C21" s="166" t="s">
        <v>1425</v>
      </c>
      <c r="D21" s="166" t="s">
        <v>1447</v>
      </c>
      <c r="E21" s="161" t="s">
        <v>1373</v>
      </c>
      <c r="F21" s="39">
        <f t="shared" si="1"/>
        <v>0.2</v>
      </c>
      <c r="G21" s="31" t="s">
        <v>53</v>
      </c>
      <c r="H21" s="167">
        <v>241410</v>
      </c>
      <c r="I21" s="168" t="s">
        <v>1449</v>
      </c>
      <c r="J21" s="64">
        <f t="shared" si="2"/>
        <v>0</v>
      </c>
    </row>
    <row r="22" spans="1:10" ht="21.75" customHeight="1">
      <c r="A22" s="165"/>
      <c r="B22" s="166" t="s">
        <v>1431</v>
      </c>
      <c r="C22" s="166" t="s">
        <v>1432</v>
      </c>
      <c r="D22" s="166" t="s">
        <v>1447</v>
      </c>
      <c r="E22" s="161" t="s">
        <v>1373</v>
      </c>
      <c r="F22" s="39">
        <f t="shared" si="1"/>
        <v>0.2</v>
      </c>
      <c r="G22" s="31" t="s">
        <v>53</v>
      </c>
      <c r="H22" s="167">
        <v>241410</v>
      </c>
      <c r="I22" s="168" t="s">
        <v>1449</v>
      </c>
      <c r="J22" s="64">
        <f t="shared" si="2"/>
        <v>0</v>
      </c>
    </row>
    <row r="23" spans="1:10" ht="21.75" customHeight="1">
      <c r="A23" s="165"/>
      <c r="B23" s="166" t="s">
        <v>1434</v>
      </c>
      <c r="C23" s="166" t="s">
        <v>1435</v>
      </c>
      <c r="D23" s="166" t="s">
        <v>1447</v>
      </c>
      <c r="E23" s="161" t="s">
        <v>1373</v>
      </c>
      <c r="F23" s="39">
        <f t="shared" si="1"/>
        <v>0.2</v>
      </c>
      <c r="G23" s="31" t="s">
        <v>53</v>
      </c>
      <c r="H23" s="167">
        <v>241410</v>
      </c>
      <c r="I23" s="168" t="s">
        <v>1449</v>
      </c>
      <c r="J23" s="64">
        <f t="shared" si="2"/>
        <v>0</v>
      </c>
    </row>
    <row r="24" spans="1:10" ht="21.75" customHeight="1">
      <c r="A24" s="165"/>
      <c r="B24" s="166" t="s">
        <v>1398</v>
      </c>
      <c r="C24" s="166" t="s">
        <v>1399</v>
      </c>
      <c r="D24" s="166" t="s">
        <v>1446</v>
      </c>
      <c r="E24" s="161" t="s">
        <v>1373</v>
      </c>
      <c r="F24" s="39">
        <f t="shared" si="1"/>
        <v>0.2</v>
      </c>
      <c r="G24" s="31" t="s">
        <v>54</v>
      </c>
      <c r="H24" s="167">
        <v>241410</v>
      </c>
      <c r="I24" s="168" t="s">
        <v>1449</v>
      </c>
      <c r="J24" s="64">
        <f t="shared" si="2"/>
        <v>0</v>
      </c>
    </row>
    <row r="25" spans="1:10" ht="21.75" customHeight="1">
      <c r="A25" s="165"/>
      <c r="B25" s="166" t="s">
        <v>1404</v>
      </c>
      <c r="C25" s="166" t="s">
        <v>1405</v>
      </c>
      <c r="D25" s="166" t="s">
        <v>1446</v>
      </c>
      <c r="E25" s="161" t="s">
        <v>1373</v>
      </c>
      <c r="F25" s="39">
        <f t="shared" si="1"/>
        <v>0.2</v>
      </c>
      <c r="G25" s="31" t="s">
        <v>54</v>
      </c>
      <c r="H25" s="167">
        <v>241410</v>
      </c>
      <c r="I25" s="168" t="s">
        <v>1449</v>
      </c>
      <c r="J25" s="64">
        <f t="shared" si="2"/>
        <v>0</v>
      </c>
    </row>
    <row r="26" spans="1:10" ht="21.75" customHeight="1">
      <c r="A26" s="165"/>
      <c r="B26" s="166" t="s">
        <v>1406</v>
      </c>
      <c r="C26" s="166" t="s">
        <v>1407</v>
      </c>
      <c r="D26" s="166" t="s">
        <v>1446</v>
      </c>
      <c r="E26" s="161" t="s">
        <v>1373</v>
      </c>
      <c r="F26" s="39">
        <f t="shared" si="1"/>
        <v>0.2</v>
      </c>
      <c r="G26" s="31" t="s">
        <v>54</v>
      </c>
      <c r="H26" s="167">
        <v>241410</v>
      </c>
      <c r="I26" s="168" t="s">
        <v>1449</v>
      </c>
      <c r="J26" s="64">
        <f t="shared" si="2"/>
        <v>0</v>
      </c>
    </row>
    <row r="27" spans="1:10" ht="21.75" customHeight="1">
      <c r="A27" s="165"/>
      <c r="B27" s="31" t="s">
        <v>1410</v>
      </c>
      <c r="C27" s="31" t="s">
        <v>1411</v>
      </c>
      <c r="D27" s="166" t="s">
        <v>1446</v>
      </c>
      <c r="E27" s="161" t="s">
        <v>1373</v>
      </c>
      <c r="F27" s="39">
        <f t="shared" si="1"/>
        <v>0.2</v>
      </c>
      <c r="G27" s="31" t="s">
        <v>54</v>
      </c>
      <c r="H27" s="167">
        <v>241410</v>
      </c>
      <c r="I27" s="168" t="s">
        <v>1449</v>
      </c>
      <c r="J27" s="64">
        <f t="shared" si="2"/>
        <v>0</v>
      </c>
    </row>
    <row r="28" spans="1:10" ht="21.75" customHeight="1">
      <c r="A28" s="165"/>
      <c r="B28" s="166" t="s">
        <v>1417</v>
      </c>
      <c r="C28" s="31" t="s">
        <v>1418</v>
      </c>
      <c r="D28" s="166" t="s">
        <v>1447</v>
      </c>
      <c r="E28" s="161" t="s">
        <v>1373</v>
      </c>
      <c r="F28" s="39">
        <f t="shared" si="1"/>
        <v>0.2</v>
      </c>
      <c r="G28" s="31" t="s">
        <v>54</v>
      </c>
      <c r="H28" s="167">
        <v>241410</v>
      </c>
      <c r="I28" s="168" t="s">
        <v>1449</v>
      </c>
      <c r="J28" s="64">
        <f t="shared" si="2"/>
        <v>0</v>
      </c>
    </row>
    <row r="29" spans="1:10" ht="21.75" customHeight="1">
      <c r="A29" s="165"/>
      <c r="B29" s="166" t="s">
        <v>1419</v>
      </c>
      <c r="C29" s="166" t="s">
        <v>1420</v>
      </c>
      <c r="D29" s="166" t="s">
        <v>1447</v>
      </c>
      <c r="E29" s="161" t="s">
        <v>1373</v>
      </c>
      <c r="F29" s="39">
        <f t="shared" si="1"/>
        <v>0.2</v>
      </c>
      <c r="G29" s="31" t="s">
        <v>54</v>
      </c>
      <c r="H29" s="167">
        <v>241410</v>
      </c>
      <c r="I29" s="168" t="s">
        <v>1449</v>
      </c>
      <c r="J29" s="64">
        <f t="shared" si="2"/>
        <v>0</v>
      </c>
    </row>
    <row r="30" spans="1:10" ht="21.75" customHeight="1">
      <c r="A30" s="165"/>
      <c r="B30" s="166" t="s">
        <v>1421</v>
      </c>
      <c r="C30" s="31" t="s">
        <v>1422</v>
      </c>
      <c r="D30" s="166" t="s">
        <v>1447</v>
      </c>
      <c r="E30" s="161" t="s">
        <v>1373</v>
      </c>
      <c r="F30" s="39">
        <f t="shared" si="1"/>
        <v>0.2</v>
      </c>
      <c r="G30" s="31" t="s">
        <v>54</v>
      </c>
      <c r="H30" s="167">
        <v>241410</v>
      </c>
      <c r="I30" s="168" t="s">
        <v>1449</v>
      </c>
      <c r="J30" s="64">
        <f t="shared" si="2"/>
        <v>0</v>
      </c>
    </row>
    <row r="31" spans="1:10" ht="21.75" customHeight="1">
      <c r="A31" s="165"/>
      <c r="B31" s="166" t="s">
        <v>1426</v>
      </c>
      <c r="C31" s="31" t="s">
        <v>1284</v>
      </c>
      <c r="D31" s="166" t="s">
        <v>1447</v>
      </c>
      <c r="E31" s="161" t="s">
        <v>1373</v>
      </c>
      <c r="F31" s="39">
        <f t="shared" si="1"/>
        <v>0.2</v>
      </c>
      <c r="G31" s="31" t="s">
        <v>54</v>
      </c>
      <c r="H31" s="167">
        <v>241410</v>
      </c>
      <c r="I31" s="168" t="s">
        <v>1449</v>
      </c>
      <c r="J31" s="64">
        <f t="shared" si="2"/>
        <v>0</v>
      </c>
    </row>
    <row r="32" spans="1:10" ht="21.75" customHeight="1">
      <c r="A32" s="165"/>
      <c r="B32" s="31" t="s">
        <v>1444</v>
      </c>
      <c r="C32" s="31" t="s">
        <v>1427</v>
      </c>
      <c r="D32" s="166" t="s">
        <v>1447</v>
      </c>
      <c r="E32" s="161" t="s">
        <v>1373</v>
      </c>
      <c r="F32" s="39">
        <f t="shared" si="1"/>
        <v>0.2</v>
      </c>
      <c r="G32" s="31" t="s">
        <v>54</v>
      </c>
      <c r="H32" s="167">
        <v>241410</v>
      </c>
      <c r="I32" s="168" t="s">
        <v>1449</v>
      </c>
      <c r="J32" s="64">
        <f t="shared" si="2"/>
        <v>0</v>
      </c>
    </row>
    <row r="33" spans="1:10" ht="21.75" customHeight="1">
      <c r="A33" s="165"/>
      <c r="B33" s="166" t="s">
        <v>1428</v>
      </c>
      <c r="C33" s="31" t="s">
        <v>1429</v>
      </c>
      <c r="D33" s="166" t="s">
        <v>1447</v>
      </c>
      <c r="E33" s="161" t="s">
        <v>1373</v>
      </c>
      <c r="F33" s="39">
        <f t="shared" si="1"/>
        <v>0.2</v>
      </c>
      <c r="G33" s="31" t="s">
        <v>54</v>
      </c>
      <c r="H33" s="167">
        <v>241410</v>
      </c>
      <c r="I33" s="168" t="s">
        <v>1449</v>
      </c>
      <c r="J33" s="64">
        <f t="shared" si="2"/>
        <v>0</v>
      </c>
    </row>
    <row r="34" spans="1:10" ht="21.75" customHeight="1">
      <c r="A34" s="165"/>
      <c r="B34" s="166" t="s">
        <v>1433</v>
      </c>
      <c r="C34" s="31" t="s">
        <v>1344</v>
      </c>
      <c r="D34" s="166" t="s">
        <v>1447</v>
      </c>
      <c r="E34" s="161" t="s">
        <v>1373</v>
      </c>
      <c r="F34" s="39">
        <f t="shared" si="1"/>
        <v>0.2</v>
      </c>
      <c r="G34" s="31" t="s">
        <v>54</v>
      </c>
      <c r="H34" s="167">
        <v>241410</v>
      </c>
      <c r="I34" s="168" t="s">
        <v>1449</v>
      </c>
      <c r="J34" s="64">
        <f t="shared" si="2"/>
        <v>0</v>
      </c>
    </row>
    <row r="35" spans="1:10" ht="21" customHeight="1">
      <c r="A35" s="165"/>
      <c r="B35" s="31" t="s">
        <v>1436</v>
      </c>
      <c r="C35" s="31" t="s">
        <v>1316</v>
      </c>
      <c r="D35" s="166" t="s">
        <v>1447</v>
      </c>
      <c r="E35" s="161" t="s">
        <v>1373</v>
      </c>
      <c r="F35" s="39">
        <f t="shared" si="1"/>
        <v>0.2</v>
      </c>
      <c r="G35" s="31" t="s">
        <v>54</v>
      </c>
      <c r="H35" s="167">
        <v>241410</v>
      </c>
      <c r="I35" s="168" t="s">
        <v>1449</v>
      </c>
      <c r="J35" s="64">
        <f t="shared" si="2"/>
        <v>0</v>
      </c>
    </row>
    <row r="36" spans="1:10" ht="21.75" customHeight="1">
      <c r="A36" s="33"/>
      <c r="B36" s="169" t="s">
        <v>1450</v>
      </c>
      <c r="C36" s="169" t="s">
        <v>1451</v>
      </c>
      <c r="D36" s="169" t="s">
        <v>1452</v>
      </c>
      <c r="E36" s="170" t="s">
        <v>2</v>
      </c>
      <c r="F36" s="171">
        <f t="shared" si="1"/>
        <v>0.6</v>
      </c>
      <c r="G36" s="33" t="s">
        <v>54</v>
      </c>
      <c r="H36" s="172">
        <v>241153</v>
      </c>
      <c r="I36" s="173">
        <v>241337</v>
      </c>
      <c r="J36" s="64">
        <f t="shared" si="2"/>
        <v>7500</v>
      </c>
    </row>
    <row r="37" spans="1:10" ht="21.75" customHeight="1">
      <c r="A37" s="31"/>
      <c r="B37" s="31" t="s">
        <v>1455</v>
      </c>
      <c r="C37" s="31" t="s">
        <v>1456</v>
      </c>
      <c r="D37" s="31" t="s">
        <v>1457</v>
      </c>
      <c r="E37" s="161" t="s">
        <v>1454</v>
      </c>
      <c r="F37" s="39">
        <f t="shared" ref="F37:F46" si="3">IF(E37="ประชุมวิชาการระดับชาติ",0.2,IF(E37="ประชุมวิชาการระดับนานาชาติ",0.4,IF(E37="TCI 2",0.6,IF(E37="วารสารวิชาการระดับชาติ",0.4,IF(E37="วารสารวิชาการระดับนานาชาติ",0.8,IF(E37="ตำรา",1,IF(E37="ISI/SJR",1,IF(E37="TCI 1",0.8,0))))))))</f>
        <v>1</v>
      </c>
      <c r="G37" s="31" t="s">
        <v>51</v>
      </c>
      <c r="H37" s="167">
        <v>241227</v>
      </c>
      <c r="I37" s="168">
        <v>241344</v>
      </c>
      <c r="J37" s="64">
        <f t="shared" si="2"/>
        <v>20000</v>
      </c>
    </row>
    <row r="38" spans="1:10" ht="21.75" customHeight="1">
      <c r="A38" s="31"/>
      <c r="B38" s="31" t="s">
        <v>1458</v>
      </c>
      <c r="C38" s="31" t="s">
        <v>1459</v>
      </c>
      <c r="D38" s="31" t="s">
        <v>1460</v>
      </c>
      <c r="E38" s="161" t="s">
        <v>3</v>
      </c>
      <c r="F38" s="39">
        <f t="shared" si="3"/>
        <v>0.8</v>
      </c>
      <c r="G38" s="31" t="s">
        <v>53</v>
      </c>
      <c r="H38" s="167">
        <v>241214</v>
      </c>
      <c r="I38" s="168">
        <v>241344</v>
      </c>
      <c r="J38" s="64">
        <f t="shared" si="2"/>
        <v>10000</v>
      </c>
    </row>
    <row r="39" spans="1:10" ht="21.75" customHeight="1">
      <c r="A39" s="31"/>
      <c r="B39" s="31" t="s">
        <v>1461</v>
      </c>
      <c r="C39" s="31" t="s">
        <v>1463</v>
      </c>
      <c r="D39" s="31" t="s">
        <v>1462</v>
      </c>
      <c r="E39" s="161" t="s">
        <v>3</v>
      </c>
      <c r="F39" s="39">
        <f t="shared" si="3"/>
        <v>0.8</v>
      </c>
      <c r="G39" s="31" t="s">
        <v>54</v>
      </c>
      <c r="H39" s="167">
        <v>241338</v>
      </c>
      <c r="I39" s="168">
        <v>241345</v>
      </c>
      <c r="J39" s="64">
        <f t="shared" si="2"/>
        <v>10000</v>
      </c>
    </row>
    <row r="40" spans="1:10" ht="21.75" customHeight="1">
      <c r="A40" s="31"/>
      <c r="B40" s="31" t="s">
        <v>1464</v>
      </c>
      <c r="C40" s="31" t="s">
        <v>1466</v>
      </c>
      <c r="D40" s="31" t="s">
        <v>1465</v>
      </c>
      <c r="E40" s="161" t="s">
        <v>1454</v>
      </c>
      <c r="F40" s="39">
        <f t="shared" si="3"/>
        <v>1</v>
      </c>
      <c r="G40" s="31" t="s">
        <v>54</v>
      </c>
      <c r="H40" s="167">
        <v>241062</v>
      </c>
      <c r="I40" s="168">
        <v>241345</v>
      </c>
      <c r="J40" s="64">
        <f t="shared" si="2"/>
        <v>20000</v>
      </c>
    </row>
    <row r="41" spans="1:10" ht="21.75" customHeight="1">
      <c r="A41" s="31"/>
      <c r="B41" s="31" t="s">
        <v>1467</v>
      </c>
      <c r="C41" s="31" t="s">
        <v>1469</v>
      </c>
      <c r="D41" s="31" t="s">
        <v>1468</v>
      </c>
      <c r="E41" s="161" t="s">
        <v>3</v>
      </c>
      <c r="F41" s="39">
        <f t="shared" si="3"/>
        <v>0.8</v>
      </c>
      <c r="G41" s="31" t="s">
        <v>50</v>
      </c>
      <c r="H41" s="167">
        <v>241183</v>
      </c>
      <c r="I41" s="168">
        <v>241324</v>
      </c>
      <c r="J41" s="64">
        <f t="shared" si="2"/>
        <v>10000</v>
      </c>
    </row>
    <row r="42" spans="1:10" ht="21.75" customHeight="1">
      <c r="A42" s="31"/>
      <c r="B42" s="31" t="s">
        <v>1470</v>
      </c>
      <c r="C42" s="31" t="s">
        <v>1471</v>
      </c>
      <c r="D42" s="31" t="s">
        <v>1472</v>
      </c>
      <c r="E42" s="161" t="s">
        <v>2</v>
      </c>
      <c r="F42" s="39">
        <f t="shared" si="3"/>
        <v>0.6</v>
      </c>
      <c r="G42" s="31" t="s">
        <v>52</v>
      </c>
      <c r="H42" s="167">
        <v>241183</v>
      </c>
      <c r="I42" s="168">
        <v>241354</v>
      </c>
      <c r="J42" s="64">
        <f t="shared" si="2"/>
        <v>7500</v>
      </c>
    </row>
    <row r="43" spans="1:10" ht="21.75" customHeight="1">
      <c r="A43" s="31"/>
      <c r="B43" s="31" t="s">
        <v>1473</v>
      </c>
      <c r="C43" s="31" t="s">
        <v>1474</v>
      </c>
      <c r="D43" s="31" t="s">
        <v>1475</v>
      </c>
      <c r="E43" s="161" t="s">
        <v>1454</v>
      </c>
      <c r="F43" s="39">
        <f t="shared" si="3"/>
        <v>1</v>
      </c>
      <c r="G43" s="31" t="s">
        <v>54</v>
      </c>
      <c r="H43" s="167">
        <v>241380</v>
      </c>
      <c r="I43" s="168">
        <v>241383</v>
      </c>
      <c r="J43" s="64">
        <f t="shared" si="2"/>
        <v>20000</v>
      </c>
    </row>
    <row r="44" spans="1:10" ht="21.75" customHeight="1">
      <c r="A44" s="31"/>
      <c r="B44" s="31" t="s">
        <v>1476</v>
      </c>
      <c r="C44" s="31" t="s">
        <v>1477</v>
      </c>
      <c r="D44" s="31" t="s">
        <v>1478</v>
      </c>
      <c r="E44" s="161" t="s">
        <v>3</v>
      </c>
      <c r="F44" s="39">
        <f t="shared" si="3"/>
        <v>0.8</v>
      </c>
      <c r="G44" s="31" t="s">
        <v>54</v>
      </c>
      <c r="H44" s="167">
        <v>241214</v>
      </c>
      <c r="I44" s="168">
        <v>241389</v>
      </c>
      <c r="J44" s="64">
        <f t="shared" si="2"/>
        <v>10000</v>
      </c>
    </row>
    <row r="45" spans="1:10" ht="21.75" customHeight="1">
      <c r="A45" s="31"/>
      <c r="B45" s="31" t="s">
        <v>1479</v>
      </c>
      <c r="C45" s="31" t="s">
        <v>1453</v>
      </c>
      <c r="D45" s="31" t="s">
        <v>1480</v>
      </c>
      <c r="E45" s="161" t="s">
        <v>1454</v>
      </c>
      <c r="F45" s="39">
        <f t="shared" si="3"/>
        <v>1</v>
      </c>
      <c r="G45" s="31" t="s">
        <v>53</v>
      </c>
      <c r="H45" s="167">
        <v>241367</v>
      </c>
      <c r="I45" s="168">
        <v>241397</v>
      </c>
      <c r="J45" s="64">
        <f t="shared" si="2"/>
        <v>20000</v>
      </c>
    </row>
    <row r="46" spans="1:10" ht="21.75" customHeight="1">
      <c r="A46" s="31"/>
      <c r="B46" s="31" t="s">
        <v>1481</v>
      </c>
      <c r="C46" s="31" t="s">
        <v>1477</v>
      </c>
      <c r="D46" s="31" t="s">
        <v>1482</v>
      </c>
      <c r="E46" s="156" t="s">
        <v>1454</v>
      </c>
      <c r="F46" s="39">
        <f t="shared" si="3"/>
        <v>1</v>
      </c>
      <c r="G46" s="31" t="s">
        <v>54</v>
      </c>
      <c r="H46" s="167">
        <v>241207</v>
      </c>
      <c r="I46" s="168">
        <v>241405</v>
      </c>
      <c r="J46" s="64">
        <f t="shared" si="2"/>
        <v>20000</v>
      </c>
    </row>
    <row r="47" spans="1:10" ht="21.75" customHeight="1">
      <c r="A47" s="31"/>
      <c r="B47" s="31" t="s">
        <v>1483</v>
      </c>
      <c r="C47" s="31" t="s">
        <v>1484</v>
      </c>
      <c r="D47" s="31" t="s">
        <v>1485</v>
      </c>
      <c r="E47" s="156" t="s">
        <v>1374</v>
      </c>
      <c r="F47" s="39">
        <f t="shared" ref="F47:F78" si="4">IF(E47="ประชุมวิชาการระดับชาติ",0.2,IF(E47="ประชุมวิชาการระดับนานาชาติ",0.4,IF(E47="TCI 2",0.6,IF(E47="วารสารวิชาการระดับชาติ",0.4,IF(E47="วารสารวิชาการระดับนานาชาติ",0.8,IF(E47="ตำรา",1,IF(E47="ISI/SJR",1,IF(E47="TCI 1",0.8,0))))))))</f>
        <v>0.4</v>
      </c>
      <c r="G47" s="31" t="s">
        <v>49</v>
      </c>
      <c r="H47" s="167">
        <v>241387</v>
      </c>
      <c r="I47" s="168">
        <v>241396</v>
      </c>
      <c r="J47" s="64">
        <v>30000</v>
      </c>
    </row>
    <row r="48" spans="1:10" ht="21.75" customHeight="1">
      <c r="A48" s="31"/>
      <c r="B48" s="31" t="s">
        <v>1486</v>
      </c>
      <c r="C48" s="31" t="s">
        <v>1487</v>
      </c>
      <c r="D48" s="31" t="s">
        <v>1485</v>
      </c>
      <c r="E48" s="156" t="s">
        <v>1374</v>
      </c>
      <c r="F48" s="39">
        <f t="shared" si="4"/>
        <v>0.4</v>
      </c>
      <c r="G48" s="31" t="s">
        <v>52</v>
      </c>
      <c r="H48" s="167">
        <v>241387</v>
      </c>
      <c r="I48" s="168">
        <v>241396</v>
      </c>
      <c r="J48" s="64">
        <v>30000</v>
      </c>
    </row>
    <row r="49" spans="1:10" ht="21.75" customHeight="1">
      <c r="A49" s="31"/>
      <c r="B49" s="31" t="s">
        <v>1488</v>
      </c>
      <c r="C49" s="31" t="s">
        <v>1489</v>
      </c>
      <c r="D49" s="31" t="s">
        <v>1485</v>
      </c>
      <c r="E49" s="156" t="s">
        <v>1374</v>
      </c>
      <c r="F49" s="39">
        <f t="shared" si="4"/>
        <v>0.4</v>
      </c>
      <c r="G49" s="31" t="s">
        <v>49</v>
      </c>
      <c r="H49" s="167">
        <v>241387</v>
      </c>
      <c r="I49" s="168">
        <v>241396</v>
      </c>
      <c r="J49" s="64">
        <v>30000</v>
      </c>
    </row>
    <row r="50" spans="1:10" ht="21.75" customHeight="1">
      <c r="A50" s="31"/>
      <c r="B50" s="31" t="s">
        <v>1490</v>
      </c>
      <c r="C50" s="31" t="s">
        <v>1491</v>
      </c>
      <c r="D50" s="31" t="s">
        <v>1485</v>
      </c>
      <c r="E50" s="156" t="s">
        <v>1374</v>
      </c>
      <c r="F50" s="39">
        <f t="shared" si="4"/>
        <v>0.4</v>
      </c>
      <c r="G50" s="31" t="s">
        <v>49</v>
      </c>
      <c r="H50" s="167">
        <v>241387</v>
      </c>
      <c r="I50" s="168">
        <v>241396</v>
      </c>
      <c r="J50" s="64">
        <v>30000</v>
      </c>
    </row>
    <row r="51" spans="1:10" ht="21.75" customHeight="1">
      <c r="A51" s="31"/>
      <c r="B51" s="31" t="s">
        <v>1492</v>
      </c>
      <c r="C51" s="31" t="s">
        <v>1493</v>
      </c>
      <c r="D51" s="31" t="s">
        <v>1494</v>
      </c>
      <c r="E51" s="156" t="s">
        <v>1374</v>
      </c>
      <c r="F51" s="39">
        <f t="shared" si="4"/>
        <v>0.4</v>
      </c>
      <c r="G51" s="31" t="s">
        <v>49</v>
      </c>
      <c r="H51" s="167">
        <v>241394</v>
      </c>
      <c r="I51" s="168">
        <v>241409</v>
      </c>
      <c r="J51" s="64">
        <v>50000</v>
      </c>
    </row>
    <row r="52" spans="1:10" ht="21.75" customHeight="1">
      <c r="A52" s="31"/>
      <c r="B52" s="31" t="s">
        <v>1495</v>
      </c>
      <c r="C52" s="31" t="s">
        <v>1496</v>
      </c>
      <c r="D52" s="31" t="s">
        <v>1494</v>
      </c>
      <c r="E52" s="156" t="s">
        <v>1374</v>
      </c>
      <c r="F52" s="39">
        <f t="shared" si="4"/>
        <v>0.4</v>
      </c>
      <c r="G52" s="31" t="s">
        <v>49</v>
      </c>
      <c r="H52" s="167">
        <v>241394</v>
      </c>
      <c r="I52" s="168">
        <v>241409</v>
      </c>
      <c r="J52" s="64">
        <v>50000</v>
      </c>
    </row>
    <row r="53" spans="1:10" ht="21.75" customHeight="1">
      <c r="A53" s="31"/>
      <c r="B53" s="31" t="s">
        <v>1497</v>
      </c>
      <c r="C53" s="31" t="s">
        <v>1498</v>
      </c>
      <c r="D53" s="31" t="s">
        <v>1499</v>
      </c>
      <c r="E53" s="156" t="s">
        <v>1374</v>
      </c>
      <c r="F53" s="39">
        <f t="shared" si="4"/>
        <v>0.4</v>
      </c>
      <c r="G53" s="31" t="s">
        <v>52</v>
      </c>
      <c r="H53" s="167">
        <v>241351</v>
      </c>
      <c r="I53" s="168">
        <v>241367</v>
      </c>
      <c r="J53" s="64">
        <v>50000</v>
      </c>
    </row>
    <row r="54" spans="1:10" ht="21.75" customHeight="1">
      <c r="A54" s="31"/>
      <c r="B54" s="31" t="s">
        <v>1503</v>
      </c>
      <c r="C54" s="31" t="s">
        <v>1504</v>
      </c>
      <c r="D54" s="31" t="s">
        <v>1505</v>
      </c>
      <c r="E54" s="156" t="s">
        <v>1374</v>
      </c>
      <c r="F54" s="39">
        <f>IF(E54="ประชุมวิชาการระดับชาติ",0.2,IF(E54="ประชุมวิชาการระดับนานาชาติ",0.4,IF(E54="TCI 2",0.6,IF(E54="วารสารวิชาการระดับชาติ",0.4,IF(E54="วารสารวิชาการระดับนานาชาติ",0.8,IF(E54="ตำรา",1,IF(E54="ISI/SJR",1,IF(E54="TCI 1",0.8,0))))))))</f>
        <v>0.4</v>
      </c>
      <c r="G54" s="31" t="s">
        <v>54</v>
      </c>
      <c r="H54" s="167">
        <v>241354</v>
      </c>
      <c r="I54" s="168">
        <v>241362</v>
      </c>
      <c r="J54" s="64">
        <v>50000</v>
      </c>
    </row>
    <row r="55" spans="1:10" ht="21.75" customHeight="1">
      <c r="A55" s="31"/>
      <c r="B55" s="31" t="s">
        <v>1500</v>
      </c>
      <c r="C55" s="31" t="s">
        <v>1501</v>
      </c>
      <c r="D55" s="31" t="s">
        <v>1502</v>
      </c>
      <c r="E55" s="156" t="s">
        <v>1374</v>
      </c>
      <c r="F55" s="39">
        <f>IF(E55="ประชุมวิชาการระดับชาติ",0.2,IF(E55="ประชุมวิชาการระดับนานาชาติ",0.4,IF(E55="TCI 2",0.6,IF(E55="วารสารวิชาการระดับชาติ",0.4,IF(E55="วารสารวิชาการระดับนานาชาติ",0.8,IF(E55="ตำรา",1,IF(E55="ISI/SJR",1,IF(E55="TCI 1",0.8,0))))))))</f>
        <v>0.4</v>
      </c>
      <c r="G55" s="31" t="s">
        <v>49</v>
      </c>
      <c r="H55" s="167">
        <v>241390</v>
      </c>
      <c r="I55" s="168">
        <v>241337</v>
      </c>
      <c r="J55" s="64">
        <v>0</v>
      </c>
    </row>
    <row r="56" spans="1:10" ht="21.75" customHeight="1">
      <c r="A56" s="31"/>
      <c r="B56" s="31"/>
      <c r="C56" s="31"/>
      <c r="D56" s="31"/>
      <c r="E56" s="161"/>
      <c r="F56" s="39">
        <f t="shared" si="4"/>
        <v>0</v>
      </c>
      <c r="G56" s="31"/>
      <c r="H56" s="167"/>
      <c r="I56" s="168"/>
      <c r="J56" s="64">
        <f t="shared" si="2"/>
        <v>0</v>
      </c>
    </row>
    <row r="57" spans="1:10" ht="21.75" customHeight="1">
      <c r="A57" s="31"/>
      <c r="B57" s="31"/>
      <c r="C57" s="31"/>
      <c r="D57" s="31"/>
      <c r="E57" s="161"/>
      <c r="F57" s="39">
        <f t="shared" si="4"/>
        <v>0</v>
      </c>
      <c r="G57" s="31"/>
      <c r="H57" s="167"/>
      <c r="I57" s="168"/>
      <c r="J57" s="64">
        <f t="shared" si="2"/>
        <v>0</v>
      </c>
    </row>
    <row r="58" spans="1:10" ht="21.75" customHeight="1">
      <c r="A58" s="31"/>
      <c r="B58" s="31"/>
      <c r="C58" s="31"/>
      <c r="D58" s="31"/>
      <c r="E58" s="161"/>
      <c r="F58" s="39">
        <f t="shared" si="4"/>
        <v>0</v>
      </c>
      <c r="G58" s="31"/>
      <c r="H58" s="167"/>
      <c r="I58" s="168"/>
      <c r="J58" s="64">
        <f t="shared" si="2"/>
        <v>0</v>
      </c>
    </row>
    <row r="59" spans="1:10" ht="21.75" customHeight="1">
      <c r="A59" s="31"/>
      <c r="B59" s="31"/>
      <c r="C59" s="31"/>
      <c r="D59" s="31"/>
      <c r="E59" s="161"/>
      <c r="F59" s="39">
        <f t="shared" si="4"/>
        <v>0</v>
      </c>
      <c r="G59" s="31"/>
      <c r="H59" s="167"/>
      <c r="I59" s="168"/>
      <c r="J59" s="64">
        <f t="shared" si="2"/>
        <v>0</v>
      </c>
    </row>
    <row r="60" spans="1:10" ht="21.75" customHeight="1">
      <c r="A60" s="31"/>
      <c r="B60" s="31"/>
      <c r="C60" s="31"/>
      <c r="D60" s="31"/>
      <c r="E60" s="161"/>
      <c r="F60" s="39">
        <f t="shared" si="4"/>
        <v>0</v>
      </c>
      <c r="G60" s="31"/>
      <c r="H60" s="167"/>
      <c r="I60" s="168"/>
      <c r="J60" s="64">
        <f t="shared" si="2"/>
        <v>0</v>
      </c>
    </row>
    <row r="61" spans="1:10" ht="21.75" customHeight="1">
      <c r="A61" s="31"/>
      <c r="B61" s="31"/>
      <c r="C61" s="31"/>
      <c r="D61" s="31"/>
      <c r="E61" s="161"/>
      <c r="F61" s="39">
        <f t="shared" si="4"/>
        <v>0</v>
      </c>
      <c r="G61" s="31"/>
      <c r="H61" s="167"/>
      <c r="I61" s="168"/>
      <c r="J61" s="64">
        <f t="shared" si="2"/>
        <v>0</v>
      </c>
    </row>
    <row r="62" spans="1:10" ht="21.75" customHeight="1">
      <c r="A62" s="31"/>
      <c r="B62" s="31"/>
      <c r="C62" s="31"/>
      <c r="D62" s="31"/>
      <c r="E62" s="161"/>
      <c r="F62" s="39">
        <f t="shared" si="4"/>
        <v>0</v>
      </c>
      <c r="G62" s="31"/>
      <c r="H62" s="167"/>
      <c r="I62" s="168"/>
      <c r="J62" s="64">
        <f t="shared" si="2"/>
        <v>0</v>
      </c>
    </row>
    <row r="63" spans="1:10" ht="21.75" customHeight="1">
      <c r="A63" s="31"/>
      <c r="B63" s="31"/>
      <c r="C63" s="31"/>
      <c r="D63" s="31"/>
      <c r="E63" s="161"/>
      <c r="F63" s="39">
        <f t="shared" si="4"/>
        <v>0</v>
      </c>
      <c r="G63" s="31"/>
      <c r="H63" s="167"/>
      <c r="I63" s="168"/>
      <c r="J63" s="64">
        <f t="shared" si="2"/>
        <v>0</v>
      </c>
    </row>
    <row r="64" spans="1:10" ht="21.75" customHeight="1">
      <c r="A64" s="31"/>
      <c r="B64" s="31"/>
      <c r="C64" s="31"/>
      <c r="D64" s="31"/>
      <c r="E64" s="161"/>
      <c r="F64" s="39">
        <f t="shared" si="4"/>
        <v>0</v>
      </c>
      <c r="G64" s="31"/>
      <c r="H64" s="167"/>
      <c r="I64" s="168"/>
      <c r="J64" s="64">
        <f t="shared" si="2"/>
        <v>0</v>
      </c>
    </row>
    <row r="65" spans="1:10" ht="21.75" customHeight="1">
      <c r="A65" s="31"/>
      <c r="B65" s="31"/>
      <c r="C65" s="31"/>
      <c r="D65" s="31"/>
      <c r="E65" s="161"/>
      <c r="F65" s="39">
        <f t="shared" si="4"/>
        <v>0</v>
      </c>
      <c r="G65" s="31"/>
      <c r="H65" s="167"/>
      <c r="I65" s="168"/>
      <c r="J65" s="64">
        <f t="shared" si="2"/>
        <v>0</v>
      </c>
    </row>
    <row r="66" spans="1:10" ht="21.75" customHeight="1">
      <c r="A66" s="31"/>
      <c r="B66" s="31"/>
      <c r="C66" s="31"/>
      <c r="D66" s="31"/>
      <c r="E66" s="161"/>
      <c r="F66" s="39">
        <f t="shared" si="4"/>
        <v>0</v>
      </c>
      <c r="G66" s="31"/>
      <c r="H66" s="167"/>
      <c r="I66" s="168"/>
      <c r="J66" s="64">
        <f t="shared" si="2"/>
        <v>0</v>
      </c>
    </row>
    <row r="67" spans="1:10" ht="21.75" customHeight="1">
      <c r="A67" s="31"/>
      <c r="B67" s="31"/>
      <c r="C67" s="31"/>
      <c r="D67" s="31"/>
      <c r="E67" s="161"/>
      <c r="F67" s="39">
        <f t="shared" si="4"/>
        <v>0</v>
      </c>
      <c r="G67" s="31"/>
      <c r="H67" s="167"/>
      <c r="I67" s="168"/>
      <c r="J67" s="64">
        <f t="shared" si="2"/>
        <v>0</v>
      </c>
    </row>
    <row r="68" spans="1:10" ht="21.75" customHeight="1">
      <c r="A68" s="31"/>
      <c r="B68" s="31"/>
      <c r="C68" s="31"/>
      <c r="D68" s="31"/>
      <c r="E68" s="161"/>
      <c r="F68" s="39">
        <f t="shared" si="4"/>
        <v>0</v>
      </c>
      <c r="G68" s="31"/>
      <c r="H68" s="167"/>
      <c r="I68" s="168"/>
      <c r="J68" s="64">
        <f t="shared" si="2"/>
        <v>0</v>
      </c>
    </row>
    <row r="69" spans="1:10" ht="21.75" customHeight="1">
      <c r="A69" s="31"/>
      <c r="B69" s="31"/>
      <c r="C69" s="31"/>
      <c r="D69" s="31"/>
      <c r="E69" s="161"/>
      <c r="F69" s="39">
        <f t="shared" si="4"/>
        <v>0</v>
      </c>
      <c r="G69" s="31"/>
      <c r="H69" s="167"/>
      <c r="I69" s="168"/>
      <c r="J69" s="64">
        <f t="shared" si="2"/>
        <v>0</v>
      </c>
    </row>
    <row r="70" spans="1:10" ht="21.75" customHeight="1">
      <c r="A70" s="31"/>
      <c r="B70" s="31"/>
      <c r="C70" s="31"/>
      <c r="D70" s="31"/>
      <c r="E70" s="161"/>
      <c r="F70" s="39">
        <f t="shared" si="4"/>
        <v>0</v>
      </c>
      <c r="G70" s="31"/>
      <c r="H70" s="167"/>
      <c r="I70" s="168"/>
      <c r="J70" s="64">
        <f t="shared" si="2"/>
        <v>0</v>
      </c>
    </row>
    <row r="71" spans="1:10" ht="21.75" customHeight="1">
      <c r="A71" s="31"/>
      <c r="B71" s="31"/>
      <c r="C71" s="31"/>
      <c r="D71" s="31"/>
      <c r="E71" s="161"/>
      <c r="F71" s="39">
        <f t="shared" si="4"/>
        <v>0</v>
      </c>
      <c r="G71" s="31"/>
      <c r="H71" s="167"/>
      <c r="I71" s="168"/>
      <c r="J71" s="64">
        <f t="shared" si="2"/>
        <v>0</v>
      </c>
    </row>
    <row r="72" spans="1:10" ht="21.75" customHeight="1">
      <c r="A72" s="31"/>
      <c r="B72" s="31"/>
      <c r="C72" s="31"/>
      <c r="D72" s="31"/>
      <c r="E72" s="161"/>
      <c r="F72" s="39">
        <f t="shared" si="4"/>
        <v>0</v>
      </c>
      <c r="G72" s="31"/>
      <c r="H72" s="167"/>
      <c r="I72" s="168"/>
      <c r="J72" s="64">
        <f t="shared" si="2"/>
        <v>0</v>
      </c>
    </row>
    <row r="73" spans="1:10" ht="21.75" customHeight="1">
      <c r="A73" s="31"/>
      <c r="B73" s="31"/>
      <c r="C73" s="31"/>
      <c r="D73" s="31"/>
      <c r="E73" s="161"/>
      <c r="F73" s="39">
        <f t="shared" si="4"/>
        <v>0</v>
      </c>
      <c r="G73" s="31"/>
      <c r="H73" s="167"/>
      <c r="I73" s="168"/>
      <c r="J73" s="64">
        <f t="shared" si="2"/>
        <v>0</v>
      </c>
    </row>
    <row r="74" spans="1:10" ht="21.75" customHeight="1">
      <c r="A74" s="31"/>
      <c r="B74" s="31"/>
      <c r="C74" s="31"/>
      <c r="D74" s="31"/>
      <c r="E74" s="161"/>
      <c r="F74" s="39">
        <f t="shared" si="4"/>
        <v>0</v>
      </c>
      <c r="G74" s="31"/>
      <c r="H74" s="167"/>
      <c r="I74" s="168"/>
      <c r="J74" s="64">
        <f t="shared" si="2"/>
        <v>0</v>
      </c>
    </row>
    <row r="75" spans="1:10" ht="21.75" customHeight="1">
      <c r="A75" s="31"/>
      <c r="B75" s="31"/>
      <c r="C75" s="31"/>
      <c r="D75" s="31"/>
      <c r="E75" s="161"/>
      <c r="F75" s="39">
        <f t="shared" si="4"/>
        <v>0</v>
      </c>
      <c r="G75" s="31"/>
      <c r="H75" s="167"/>
      <c r="I75" s="168"/>
      <c r="J75" s="64">
        <f t="shared" ref="J75:J138" si="5">IF(E75="ประชุมวิชาการระดับชาติ",0,IF(E75="ประชุมวิชาการระดับนานาชาติ","?",IF(E75="TCI 2",7500,IF(E75="วารสารวิชาการระดับชาติ",0,IF(E75="วารสารวิชาการระดับนานาชาติ",0,IF(E75="ตำรา",0,IF(E75="ISI/SJR",20000,IF(E75="TCI 1",10000,0))))))))</f>
        <v>0</v>
      </c>
    </row>
    <row r="76" spans="1:10" ht="21.75" customHeight="1">
      <c r="A76" s="31"/>
      <c r="B76" s="31"/>
      <c r="C76" s="31"/>
      <c r="D76" s="31"/>
      <c r="E76" s="161"/>
      <c r="F76" s="39">
        <f t="shared" si="4"/>
        <v>0</v>
      </c>
      <c r="G76" s="31"/>
      <c r="H76" s="167"/>
      <c r="I76" s="168"/>
      <c r="J76" s="64">
        <f t="shared" si="5"/>
        <v>0</v>
      </c>
    </row>
    <row r="77" spans="1:10" ht="21.75" customHeight="1">
      <c r="A77" s="31"/>
      <c r="B77" s="31"/>
      <c r="C77" s="31"/>
      <c r="D77" s="31"/>
      <c r="E77" s="161"/>
      <c r="F77" s="39">
        <f t="shared" si="4"/>
        <v>0</v>
      </c>
      <c r="G77" s="31"/>
      <c r="H77" s="167"/>
      <c r="I77" s="168"/>
      <c r="J77" s="64">
        <f t="shared" si="5"/>
        <v>0</v>
      </c>
    </row>
    <row r="78" spans="1:10" ht="21.75" customHeight="1">
      <c r="A78" s="31"/>
      <c r="B78" s="31"/>
      <c r="C78" s="31"/>
      <c r="D78" s="31"/>
      <c r="E78" s="161"/>
      <c r="F78" s="39">
        <f t="shared" si="4"/>
        <v>0</v>
      </c>
      <c r="G78" s="31"/>
      <c r="H78" s="167"/>
      <c r="I78" s="168"/>
      <c r="J78" s="64">
        <f t="shared" si="5"/>
        <v>0</v>
      </c>
    </row>
    <row r="79" spans="1:10" ht="21.75" customHeight="1">
      <c r="A79" s="31"/>
      <c r="B79" s="31"/>
      <c r="C79" s="31"/>
      <c r="D79" s="31"/>
      <c r="E79" s="161"/>
      <c r="F79" s="39">
        <f t="shared" ref="F79:F110" si="6">IF(E79="ประชุมวิชาการระดับชาติ",0.2,IF(E79="ประชุมวิชาการระดับนานาชาติ",0.4,IF(E79="TCI 2",0.6,IF(E79="วารสารวิชาการระดับชาติ",0.4,IF(E79="วารสารวิชาการระดับนานาชาติ",0.8,IF(E79="ตำรา",1,IF(E79="ISI/SJR",1,IF(E79="TCI 1",0.8,0))))))))</f>
        <v>0</v>
      </c>
      <c r="G79" s="31"/>
      <c r="H79" s="167"/>
      <c r="I79" s="168"/>
      <c r="J79" s="64">
        <f t="shared" si="5"/>
        <v>0</v>
      </c>
    </row>
    <row r="80" spans="1:10" ht="21.75" customHeight="1">
      <c r="A80" s="31"/>
      <c r="B80" s="31"/>
      <c r="C80" s="31"/>
      <c r="D80" s="31"/>
      <c r="E80" s="161"/>
      <c r="F80" s="39">
        <f t="shared" si="6"/>
        <v>0</v>
      </c>
      <c r="G80" s="31"/>
      <c r="H80" s="167"/>
      <c r="I80" s="168"/>
      <c r="J80" s="64">
        <f t="shared" si="5"/>
        <v>0</v>
      </c>
    </row>
    <row r="81" spans="1:10" ht="21.75" customHeight="1">
      <c r="A81" s="31"/>
      <c r="B81" s="31"/>
      <c r="C81" s="31"/>
      <c r="D81" s="31"/>
      <c r="E81" s="161"/>
      <c r="F81" s="39">
        <f t="shared" si="6"/>
        <v>0</v>
      </c>
      <c r="G81" s="31"/>
      <c r="H81" s="167"/>
      <c r="I81" s="168"/>
      <c r="J81" s="64">
        <f t="shared" si="5"/>
        <v>0</v>
      </c>
    </row>
    <row r="82" spans="1:10" ht="21.75" customHeight="1">
      <c r="A82" s="31"/>
      <c r="B82" s="31"/>
      <c r="C82" s="31"/>
      <c r="D82" s="31"/>
      <c r="E82" s="161"/>
      <c r="F82" s="39">
        <f t="shared" si="6"/>
        <v>0</v>
      </c>
      <c r="G82" s="31"/>
      <c r="H82" s="167"/>
      <c r="I82" s="168"/>
      <c r="J82" s="64">
        <f t="shared" si="5"/>
        <v>0</v>
      </c>
    </row>
    <row r="83" spans="1:10" ht="21.75" customHeight="1">
      <c r="A83" s="31"/>
      <c r="B83" s="31"/>
      <c r="C83" s="31"/>
      <c r="D83" s="31"/>
      <c r="E83" s="161"/>
      <c r="F83" s="39">
        <f t="shared" si="6"/>
        <v>0</v>
      </c>
      <c r="G83" s="31"/>
      <c r="H83" s="167"/>
      <c r="I83" s="168"/>
      <c r="J83" s="64">
        <f t="shared" si="5"/>
        <v>0</v>
      </c>
    </row>
    <row r="84" spans="1:10" ht="21.75" customHeight="1">
      <c r="A84" s="31"/>
      <c r="B84" s="31"/>
      <c r="C84" s="31"/>
      <c r="D84" s="31"/>
      <c r="E84" s="161"/>
      <c r="F84" s="39">
        <f t="shared" si="6"/>
        <v>0</v>
      </c>
      <c r="G84" s="31"/>
      <c r="H84" s="167"/>
      <c r="I84" s="168"/>
      <c r="J84" s="64">
        <f t="shared" si="5"/>
        <v>0</v>
      </c>
    </row>
    <row r="85" spans="1:10" ht="21.75" customHeight="1">
      <c r="A85" s="31"/>
      <c r="B85" s="31"/>
      <c r="C85" s="31"/>
      <c r="D85" s="31"/>
      <c r="E85" s="161"/>
      <c r="F85" s="39">
        <f t="shared" si="6"/>
        <v>0</v>
      </c>
      <c r="G85" s="31"/>
      <c r="H85" s="167"/>
      <c r="I85" s="168"/>
      <c r="J85" s="64">
        <f t="shared" si="5"/>
        <v>0</v>
      </c>
    </row>
    <row r="86" spans="1:10" ht="21.75" customHeight="1">
      <c r="A86" s="31"/>
      <c r="B86" s="31"/>
      <c r="C86" s="31"/>
      <c r="D86" s="31"/>
      <c r="E86" s="161"/>
      <c r="F86" s="39">
        <f t="shared" si="6"/>
        <v>0</v>
      </c>
      <c r="G86" s="31"/>
      <c r="H86" s="167"/>
      <c r="I86" s="168"/>
      <c r="J86" s="64">
        <f t="shared" si="5"/>
        <v>0</v>
      </c>
    </row>
    <row r="87" spans="1:10" ht="21.75" customHeight="1">
      <c r="A87" s="31"/>
      <c r="B87" s="31"/>
      <c r="C87" s="31"/>
      <c r="D87" s="31"/>
      <c r="E87" s="161"/>
      <c r="F87" s="39">
        <f t="shared" si="6"/>
        <v>0</v>
      </c>
      <c r="G87" s="31"/>
      <c r="H87" s="167"/>
      <c r="I87" s="168"/>
      <c r="J87" s="64">
        <f t="shared" si="5"/>
        <v>0</v>
      </c>
    </row>
    <row r="88" spans="1:10" ht="21.75" customHeight="1">
      <c r="A88" s="31"/>
      <c r="B88" s="31"/>
      <c r="C88" s="31"/>
      <c r="D88" s="31"/>
      <c r="E88" s="161"/>
      <c r="F88" s="39">
        <f t="shared" si="6"/>
        <v>0</v>
      </c>
      <c r="G88" s="31"/>
      <c r="H88" s="167"/>
      <c r="I88" s="168"/>
      <c r="J88" s="64">
        <f t="shared" si="5"/>
        <v>0</v>
      </c>
    </row>
    <row r="89" spans="1:10" ht="21.75" customHeight="1">
      <c r="A89" s="31"/>
      <c r="B89" s="31"/>
      <c r="C89" s="31"/>
      <c r="D89" s="31"/>
      <c r="E89" s="161"/>
      <c r="F89" s="39">
        <f t="shared" si="6"/>
        <v>0</v>
      </c>
      <c r="G89" s="31"/>
      <c r="H89" s="167"/>
      <c r="I89" s="168"/>
      <c r="J89" s="64">
        <f t="shared" si="5"/>
        <v>0</v>
      </c>
    </row>
    <row r="90" spans="1:10" ht="21.75" customHeight="1">
      <c r="A90" s="31"/>
      <c r="B90" s="31"/>
      <c r="C90" s="31"/>
      <c r="D90" s="31"/>
      <c r="E90" s="161"/>
      <c r="F90" s="39">
        <f t="shared" si="6"/>
        <v>0</v>
      </c>
      <c r="G90" s="31"/>
      <c r="H90" s="167"/>
      <c r="I90" s="168"/>
      <c r="J90" s="64">
        <f t="shared" si="5"/>
        <v>0</v>
      </c>
    </row>
    <row r="91" spans="1:10" ht="21.75" customHeight="1">
      <c r="A91" s="31"/>
      <c r="B91" s="31"/>
      <c r="C91" s="31"/>
      <c r="D91" s="31"/>
      <c r="E91" s="161"/>
      <c r="F91" s="39">
        <f t="shared" si="6"/>
        <v>0</v>
      </c>
      <c r="G91" s="31"/>
      <c r="H91" s="167"/>
      <c r="I91" s="168"/>
      <c r="J91" s="64">
        <f t="shared" si="5"/>
        <v>0</v>
      </c>
    </row>
    <row r="92" spans="1:10" ht="21.75" customHeight="1">
      <c r="A92" s="31"/>
      <c r="B92" s="31"/>
      <c r="C92" s="31"/>
      <c r="D92" s="31"/>
      <c r="E92" s="161"/>
      <c r="F92" s="39">
        <f t="shared" si="6"/>
        <v>0</v>
      </c>
      <c r="G92" s="31"/>
      <c r="H92" s="167"/>
      <c r="I92" s="168"/>
      <c r="J92" s="64">
        <f t="shared" si="5"/>
        <v>0</v>
      </c>
    </row>
    <row r="93" spans="1:10" ht="21.75" customHeight="1">
      <c r="A93" s="31"/>
      <c r="B93" s="31"/>
      <c r="C93" s="31"/>
      <c r="D93" s="31"/>
      <c r="E93" s="161"/>
      <c r="F93" s="39">
        <f t="shared" si="6"/>
        <v>0</v>
      </c>
      <c r="G93" s="31"/>
      <c r="H93" s="167"/>
      <c r="I93" s="168"/>
      <c r="J93" s="64">
        <f t="shared" si="5"/>
        <v>0</v>
      </c>
    </row>
    <row r="94" spans="1:10" ht="21.75" customHeight="1">
      <c r="A94" s="31"/>
      <c r="B94" s="31"/>
      <c r="C94" s="31"/>
      <c r="D94" s="31"/>
      <c r="E94" s="161"/>
      <c r="F94" s="39">
        <f t="shared" si="6"/>
        <v>0</v>
      </c>
      <c r="G94" s="31"/>
      <c r="H94" s="167"/>
      <c r="I94" s="168"/>
      <c r="J94" s="64">
        <f t="shared" si="5"/>
        <v>0</v>
      </c>
    </row>
    <row r="95" spans="1:10" ht="21.75" customHeight="1">
      <c r="A95" s="31"/>
      <c r="B95" s="31"/>
      <c r="C95" s="31"/>
      <c r="D95" s="31"/>
      <c r="E95" s="161"/>
      <c r="F95" s="39">
        <f t="shared" si="6"/>
        <v>0</v>
      </c>
      <c r="G95" s="31"/>
      <c r="H95" s="167"/>
      <c r="I95" s="168"/>
      <c r="J95" s="64">
        <f t="shared" si="5"/>
        <v>0</v>
      </c>
    </row>
    <row r="96" spans="1:10" ht="21.75" customHeight="1">
      <c r="A96" s="31"/>
      <c r="B96" s="31"/>
      <c r="C96" s="31"/>
      <c r="D96" s="31"/>
      <c r="E96" s="161"/>
      <c r="F96" s="39">
        <f t="shared" si="6"/>
        <v>0</v>
      </c>
      <c r="G96" s="31"/>
      <c r="H96" s="167"/>
      <c r="I96" s="168"/>
      <c r="J96" s="64">
        <f t="shared" si="5"/>
        <v>0</v>
      </c>
    </row>
    <row r="97" spans="1:10" ht="21.75" customHeight="1">
      <c r="A97" s="31"/>
      <c r="B97" s="31"/>
      <c r="C97" s="31"/>
      <c r="D97" s="31"/>
      <c r="E97" s="161"/>
      <c r="F97" s="39">
        <f t="shared" si="6"/>
        <v>0</v>
      </c>
      <c r="G97" s="31"/>
      <c r="H97" s="167"/>
      <c r="I97" s="168"/>
      <c r="J97" s="64">
        <f t="shared" si="5"/>
        <v>0</v>
      </c>
    </row>
    <row r="98" spans="1:10" ht="21.75" customHeight="1">
      <c r="A98" s="31"/>
      <c r="B98" s="31"/>
      <c r="C98" s="31"/>
      <c r="D98" s="31"/>
      <c r="E98" s="161"/>
      <c r="F98" s="39">
        <f t="shared" si="6"/>
        <v>0</v>
      </c>
      <c r="G98" s="31"/>
      <c r="H98" s="167"/>
      <c r="I98" s="168"/>
      <c r="J98" s="64">
        <f t="shared" si="5"/>
        <v>0</v>
      </c>
    </row>
    <row r="99" spans="1:10" ht="21.75" customHeight="1">
      <c r="A99" s="31"/>
      <c r="B99" s="31"/>
      <c r="C99" s="31"/>
      <c r="D99" s="31"/>
      <c r="E99" s="161"/>
      <c r="F99" s="39">
        <f t="shared" si="6"/>
        <v>0</v>
      </c>
      <c r="G99" s="31"/>
      <c r="H99" s="167"/>
      <c r="I99" s="168"/>
      <c r="J99" s="64">
        <f t="shared" si="5"/>
        <v>0</v>
      </c>
    </row>
    <row r="100" spans="1:10" ht="21.75" customHeight="1">
      <c r="A100" s="31"/>
      <c r="B100" s="31"/>
      <c r="C100" s="31"/>
      <c r="D100" s="31"/>
      <c r="E100" s="161"/>
      <c r="F100" s="39">
        <f t="shared" si="6"/>
        <v>0</v>
      </c>
      <c r="G100" s="31"/>
      <c r="H100" s="167"/>
      <c r="I100" s="168"/>
      <c r="J100" s="64">
        <f t="shared" si="5"/>
        <v>0</v>
      </c>
    </row>
    <row r="101" spans="1:10" ht="21.75" customHeight="1">
      <c r="A101" s="31"/>
      <c r="B101" s="31"/>
      <c r="C101" s="31"/>
      <c r="D101" s="31"/>
      <c r="E101" s="161"/>
      <c r="F101" s="39">
        <f t="shared" si="6"/>
        <v>0</v>
      </c>
      <c r="G101" s="31"/>
      <c r="H101" s="167"/>
      <c r="I101" s="168"/>
      <c r="J101" s="64">
        <f t="shared" si="5"/>
        <v>0</v>
      </c>
    </row>
    <row r="102" spans="1:10" ht="21.75" customHeight="1">
      <c r="A102" s="31"/>
      <c r="B102" s="31"/>
      <c r="C102" s="31"/>
      <c r="D102" s="31"/>
      <c r="E102" s="161"/>
      <c r="F102" s="39">
        <f t="shared" si="6"/>
        <v>0</v>
      </c>
      <c r="G102" s="31"/>
      <c r="H102" s="167"/>
      <c r="I102" s="168"/>
      <c r="J102" s="64">
        <f t="shared" si="5"/>
        <v>0</v>
      </c>
    </row>
    <row r="103" spans="1:10" ht="21.75" customHeight="1">
      <c r="A103" s="31"/>
      <c r="B103" s="31"/>
      <c r="C103" s="31"/>
      <c r="D103" s="31"/>
      <c r="E103" s="161"/>
      <c r="F103" s="39">
        <f t="shared" si="6"/>
        <v>0</v>
      </c>
      <c r="G103" s="31"/>
      <c r="H103" s="167"/>
      <c r="I103" s="168"/>
      <c r="J103" s="64">
        <f t="shared" si="5"/>
        <v>0</v>
      </c>
    </row>
    <row r="104" spans="1:10" ht="21.75" customHeight="1">
      <c r="A104" s="31"/>
      <c r="B104" s="31"/>
      <c r="C104" s="31"/>
      <c r="D104" s="31"/>
      <c r="E104" s="161"/>
      <c r="F104" s="39">
        <f t="shared" si="6"/>
        <v>0</v>
      </c>
      <c r="G104" s="31"/>
      <c r="H104" s="167"/>
      <c r="I104" s="168"/>
      <c r="J104" s="64">
        <f t="shared" si="5"/>
        <v>0</v>
      </c>
    </row>
    <row r="105" spans="1:10" ht="21.75" customHeight="1">
      <c r="A105" s="31"/>
      <c r="B105" s="31"/>
      <c r="C105" s="31"/>
      <c r="D105" s="31"/>
      <c r="E105" s="161"/>
      <c r="F105" s="39">
        <f t="shared" si="6"/>
        <v>0</v>
      </c>
      <c r="G105" s="31"/>
      <c r="H105" s="167"/>
      <c r="I105" s="168"/>
      <c r="J105" s="64">
        <f t="shared" si="5"/>
        <v>0</v>
      </c>
    </row>
    <row r="106" spans="1:10" ht="21.75" customHeight="1">
      <c r="A106" s="31"/>
      <c r="B106" s="31"/>
      <c r="C106" s="31"/>
      <c r="D106" s="31"/>
      <c r="E106" s="161"/>
      <c r="F106" s="39">
        <f t="shared" si="6"/>
        <v>0</v>
      </c>
      <c r="G106" s="31"/>
      <c r="H106" s="167"/>
      <c r="I106" s="168"/>
      <c r="J106" s="64">
        <f t="shared" si="5"/>
        <v>0</v>
      </c>
    </row>
    <row r="107" spans="1:10" ht="21.75" customHeight="1">
      <c r="A107" s="31"/>
      <c r="B107" s="31"/>
      <c r="C107" s="31"/>
      <c r="D107" s="31"/>
      <c r="E107" s="161"/>
      <c r="F107" s="39">
        <f t="shared" si="6"/>
        <v>0</v>
      </c>
      <c r="G107" s="31"/>
      <c r="H107" s="167"/>
      <c r="I107" s="168"/>
      <c r="J107" s="64">
        <f t="shared" si="5"/>
        <v>0</v>
      </c>
    </row>
    <row r="108" spans="1:10" ht="21.75" customHeight="1">
      <c r="A108" s="31"/>
      <c r="B108" s="31"/>
      <c r="C108" s="31"/>
      <c r="D108" s="31"/>
      <c r="E108" s="161"/>
      <c r="F108" s="39">
        <f t="shared" si="6"/>
        <v>0</v>
      </c>
      <c r="G108" s="31"/>
      <c r="H108" s="167"/>
      <c r="I108" s="168"/>
      <c r="J108" s="64">
        <f t="shared" si="5"/>
        <v>0</v>
      </c>
    </row>
    <row r="109" spans="1:10" ht="21.75" customHeight="1">
      <c r="A109" s="31"/>
      <c r="B109" s="31"/>
      <c r="C109" s="31"/>
      <c r="D109" s="31"/>
      <c r="E109" s="161"/>
      <c r="F109" s="39">
        <f t="shared" si="6"/>
        <v>0</v>
      </c>
      <c r="G109" s="31"/>
      <c r="H109" s="167"/>
      <c r="I109" s="168"/>
      <c r="J109" s="64">
        <f t="shared" si="5"/>
        <v>0</v>
      </c>
    </row>
    <row r="110" spans="1:10" ht="21.75" customHeight="1">
      <c r="A110" s="31"/>
      <c r="B110" s="31"/>
      <c r="C110" s="31"/>
      <c r="D110" s="31"/>
      <c r="E110" s="161"/>
      <c r="F110" s="39">
        <f t="shared" si="6"/>
        <v>0</v>
      </c>
      <c r="G110" s="31"/>
      <c r="H110" s="167"/>
      <c r="I110" s="168"/>
      <c r="J110" s="64">
        <f t="shared" si="5"/>
        <v>0</v>
      </c>
    </row>
    <row r="111" spans="1:10" ht="21.75" customHeight="1">
      <c r="A111" s="31"/>
      <c r="B111" s="31"/>
      <c r="C111" s="31"/>
      <c r="D111" s="31"/>
      <c r="E111" s="161"/>
      <c r="F111" s="39">
        <f t="shared" ref="F111:F142" si="7">IF(E111="ประชุมวิชาการระดับชาติ",0.2,IF(E111="ประชุมวิชาการระดับนานาชาติ",0.4,IF(E111="TCI 2",0.6,IF(E111="วารสารวิชาการระดับชาติ",0.4,IF(E111="วารสารวิชาการระดับนานาชาติ",0.8,IF(E111="ตำรา",1,IF(E111="ISI/SJR",1,IF(E111="TCI 1",0.8,0))))))))</f>
        <v>0</v>
      </c>
      <c r="G111" s="31"/>
      <c r="H111" s="167"/>
      <c r="I111" s="168"/>
      <c r="J111" s="64">
        <f t="shared" si="5"/>
        <v>0</v>
      </c>
    </row>
    <row r="112" spans="1:10" ht="21.75" customHeight="1">
      <c r="A112" s="31"/>
      <c r="B112" s="31"/>
      <c r="C112" s="31"/>
      <c r="D112" s="31"/>
      <c r="E112" s="161"/>
      <c r="F112" s="39">
        <f t="shared" si="7"/>
        <v>0</v>
      </c>
      <c r="G112" s="31"/>
      <c r="H112" s="167"/>
      <c r="I112" s="168"/>
      <c r="J112" s="64">
        <f t="shared" si="5"/>
        <v>0</v>
      </c>
    </row>
    <row r="113" spans="1:10" ht="21.75" customHeight="1">
      <c r="A113" s="31"/>
      <c r="B113" s="31"/>
      <c r="C113" s="31"/>
      <c r="D113" s="31"/>
      <c r="E113" s="161"/>
      <c r="F113" s="39">
        <f t="shared" si="7"/>
        <v>0</v>
      </c>
      <c r="G113" s="31"/>
      <c r="H113" s="167"/>
      <c r="I113" s="168"/>
      <c r="J113" s="64">
        <f t="shared" si="5"/>
        <v>0</v>
      </c>
    </row>
    <row r="114" spans="1:10" ht="21.75" customHeight="1">
      <c r="A114" s="31"/>
      <c r="B114" s="31"/>
      <c r="C114" s="31"/>
      <c r="D114" s="31"/>
      <c r="E114" s="161"/>
      <c r="F114" s="39">
        <f t="shared" si="7"/>
        <v>0</v>
      </c>
      <c r="G114" s="31"/>
      <c r="H114" s="167"/>
      <c r="I114" s="168"/>
      <c r="J114" s="64">
        <f t="shared" si="5"/>
        <v>0</v>
      </c>
    </row>
    <row r="115" spans="1:10" ht="21.75" customHeight="1">
      <c r="A115" s="31"/>
      <c r="B115" s="31"/>
      <c r="C115" s="31"/>
      <c r="D115" s="31"/>
      <c r="E115" s="161"/>
      <c r="F115" s="39">
        <f t="shared" si="7"/>
        <v>0</v>
      </c>
      <c r="G115" s="31"/>
      <c r="H115" s="167"/>
      <c r="I115" s="168"/>
      <c r="J115" s="64">
        <f t="shared" si="5"/>
        <v>0</v>
      </c>
    </row>
    <row r="116" spans="1:10" ht="21.75" customHeight="1">
      <c r="A116" s="31"/>
      <c r="B116" s="31"/>
      <c r="C116" s="31"/>
      <c r="D116" s="31"/>
      <c r="E116" s="161"/>
      <c r="F116" s="39">
        <f t="shared" si="7"/>
        <v>0</v>
      </c>
      <c r="G116" s="31"/>
      <c r="H116" s="167"/>
      <c r="I116" s="168"/>
      <c r="J116" s="64">
        <f t="shared" si="5"/>
        <v>0</v>
      </c>
    </row>
    <row r="117" spans="1:10" ht="21.75" customHeight="1">
      <c r="A117" s="31"/>
      <c r="B117" s="31"/>
      <c r="C117" s="31"/>
      <c r="D117" s="31"/>
      <c r="E117" s="161"/>
      <c r="F117" s="39">
        <f t="shared" si="7"/>
        <v>0</v>
      </c>
      <c r="G117" s="31"/>
      <c r="H117" s="167"/>
      <c r="I117" s="168"/>
      <c r="J117" s="64">
        <f t="shared" si="5"/>
        <v>0</v>
      </c>
    </row>
    <row r="118" spans="1:10" ht="21.75" customHeight="1">
      <c r="A118" s="31"/>
      <c r="B118" s="31"/>
      <c r="C118" s="31"/>
      <c r="D118" s="31"/>
      <c r="E118" s="161"/>
      <c r="F118" s="39">
        <f t="shared" si="7"/>
        <v>0</v>
      </c>
      <c r="G118" s="31"/>
      <c r="H118" s="167"/>
      <c r="I118" s="168"/>
      <c r="J118" s="64">
        <f t="shared" si="5"/>
        <v>0</v>
      </c>
    </row>
    <row r="119" spans="1:10" ht="21.75" customHeight="1">
      <c r="A119" s="31"/>
      <c r="B119" s="31"/>
      <c r="C119" s="31"/>
      <c r="D119" s="31"/>
      <c r="E119" s="161"/>
      <c r="F119" s="39">
        <f t="shared" si="7"/>
        <v>0</v>
      </c>
      <c r="G119" s="31"/>
      <c r="H119" s="167"/>
      <c r="I119" s="168"/>
      <c r="J119" s="64">
        <f t="shared" si="5"/>
        <v>0</v>
      </c>
    </row>
    <row r="120" spans="1:10" ht="21.75" customHeight="1">
      <c r="A120" s="31"/>
      <c r="B120" s="31"/>
      <c r="C120" s="31"/>
      <c r="D120" s="31"/>
      <c r="E120" s="161"/>
      <c r="F120" s="39">
        <f t="shared" si="7"/>
        <v>0</v>
      </c>
      <c r="G120" s="31"/>
      <c r="H120" s="167"/>
      <c r="I120" s="168"/>
      <c r="J120" s="64">
        <f t="shared" si="5"/>
        <v>0</v>
      </c>
    </row>
    <row r="121" spans="1:10" ht="21.75" customHeight="1">
      <c r="A121" s="31"/>
      <c r="B121" s="31"/>
      <c r="C121" s="31"/>
      <c r="D121" s="31"/>
      <c r="E121" s="161"/>
      <c r="F121" s="39">
        <f t="shared" si="7"/>
        <v>0</v>
      </c>
      <c r="G121" s="31"/>
      <c r="H121" s="167"/>
      <c r="I121" s="168"/>
      <c r="J121" s="64">
        <f t="shared" si="5"/>
        <v>0</v>
      </c>
    </row>
    <row r="122" spans="1:10" ht="21.75" customHeight="1">
      <c r="A122" s="31"/>
      <c r="B122" s="31"/>
      <c r="C122" s="31"/>
      <c r="D122" s="31"/>
      <c r="E122" s="161"/>
      <c r="F122" s="39">
        <f t="shared" si="7"/>
        <v>0</v>
      </c>
      <c r="G122" s="31"/>
      <c r="H122" s="167"/>
      <c r="I122" s="168"/>
      <c r="J122" s="64">
        <f t="shared" si="5"/>
        <v>0</v>
      </c>
    </row>
    <row r="123" spans="1:10" ht="21.75" customHeight="1">
      <c r="A123" s="31"/>
      <c r="B123" s="31"/>
      <c r="C123" s="31"/>
      <c r="D123" s="31"/>
      <c r="E123" s="161"/>
      <c r="F123" s="39">
        <f t="shared" si="7"/>
        <v>0</v>
      </c>
      <c r="G123" s="31"/>
      <c r="H123" s="167"/>
      <c r="I123" s="168"/>
      <c r="J123" s="64">
        <f t="shared" si="5"/>
        <v>0</v>
      </c>
    </row>
    <row r="124" spans="1:10" ht="21.75" customHeight="1">
      <c r="A124" s="31"/>
      <c r="B124" s="31"/>
      <c r="C124" s="31"/>
      <c r="D124" s="31"/>
      <c r="E124" s="161"/>
      <c r="F124" s="39">
        <f t="shared" si="7"/>
        <v>0</v>
      </c>
      <c r="G124" s="31"/>
      <c r="H124" s="167"/>
      <c r="I124" s="168"/>
      <c r="J124" s="64">
        <f t="shared" si="5"/>
        <v>0</v>
      </c>
    </row>
    <row r="125" spans="1:10" ht="21.75" customHeight="1">
      <c r="A125" s="31"/>
      <c r="B125" s="31"/>
      <c r="C125" s="31"/>
      <c r="D125" s="31"/>
      <c r="E125" s="161"/>
      <c r="F125" s="39">
        <f t="shared" si="7"/>
        <v>0</v>
      </c>
      <c r="G125" s="31"/>
      <c r="H125" s="167"/>
      <c r="I125" s="168"/>
      <c r="J125" s="64">
        <f t="shared" si="5"/>
        <v>0</v>
      </c>
    </row>
    <row r="126" spans="1:10" ht="21.75" customHeight="1">
      <c r="A126" s="31"/>
      <c r="B126" s="31"/>
      <c r="C126" s="31"/>
      <c r="D126" s="31"/>
      <c r="E126" s="161"/>
      <c r="F126" s="39">
        <f t="shared" si="7"/>
        <v>0</v>
      </c>
      <c r="G126" s="31"/>
      <c r="H126" s="167"/>
      <c r="I126" s="168"/>
      <c r="J126" s="64">
        <f t="shared" si="5"/>
        <v>0</v>
      </c>
    </row>
    <row r="127" spans="1:10" ht="21.75" customHeight="1">
      <c r="A127" s="31"/>
      <c r="B127" s="31"/>
      <c r="C127" s="31"/>
      <c r="D127" s="31"/>
      <c r="E127" s="161"/>
      <c r="F127" s="39">
        <f t="shared" si="7"/>
        <v>0</v>
      </c>
      <c r="G127" s="31"/>
      <c r="H127" s="167"/>
      <c r="I127" s="168"/>
      <c r="J127" s="64">
        <f t="shared" si="5"/>
        <v>0</v>
      </c>
    </row>
    <row r="128" spans="1:10" ht="21.75" customHeight="1">
      <c r="A128" s="31"/>
      <c r="B128" s="31"/>
      <c r="C128" s="31"/>
      <c r="D128" s="31"/>
      <c r="E128" s="161"/>
      <c r="F128" s="39">
        <f t="shared" si="7"/>
        <v>0</v>
      </c>
      <c r="G128" s="31"/>
      <c r="H128" s="167"/>
      <c r="I128" s="168"/>
      <c r="J128" s="64">
        <f t="shared" si="5"/>
        <v>0</v>
      </c>
    </row>
    <row r="129" spans="1:10" ht="21.75" customHeight="1">
      <c r="A129" s="31"/>
      <c r="B129" s="31"/>
      <c r="C129" s="31"/>
      <c r="D129" s="31"/>
      <c r="E129" s="161"/>
      <c r="F129" s="39">
        <f t="shared" si="7"/>
        <v>0</v>
      </c>
      <c r="G129" s="31"/>
      <c r="H129" s="167"/>
      <c r="I129" s="168"/>
      <c r="J129" s="64">
        <f t="shared" si="5"/>
        <v>0</v>
      </c>
    </row>
    <row r="130" spans="1:10" ht="21.75" customHeight="1">
      <c r="A130" s="31"/>
      <c r="B130" s="31"/>
      <c r="C130" s="31"/>
      <c r="D130" s="31"/>
      <c r="E130" s="161"/>
      <c r="F130" s="39">
        <f t="shared" si="7"/>
        <v>0</v>
      </c>
      <c r="G130" s="31"/>
      <c r="H130" s="167"/>
      <c r="I130" s="168"/>
      <c r="J130" s="64">
        <f t="shared" si="5"/>
        <v>0</v>
      </c>
    </row>
    <row r="131" spans="1:10" ht="21.75" customHeight="1">
      <c r="A131" s="31"/>
      <c r="B131" s="31"/>
      <c r="C131" s="31"/>
      <c r="D131" s="31"/>
      <c r="E131" s="161"/>
      <c r="F131" s="39">
        <f t="shared" si="7"/>
        <v>0</v>
      </c>
      <c r="G131" s="31"/>
      <c r="H131" s="167"/>
      <c r="I131" s="168"/>
      <c r="J131" s="64">
        <f t="shared" si="5"/>
        <v>0</v>
      </c>
    </row>
    <row r="132" spans="1:10" ht="21.75" customHeight="1">
      <c r="A132" s="31"/>
      <c r="B132" s="31"/>
      <c r="C132" s="31"/>
      <c r="D132" s="31"/>
      <c r="E132" s="161"/>
      <c r="F132" s="39">
        <f t="shared" si="7"/>
        <v>0</v>
      </c>
      <c r="G132" s="31"/>
      <c r="H132" s="167"/>
      <c r="I132" s="168"/>
      <c r="J132" s="64">
        <f t="shared" si="5"/>
        <v>0</v>
      </c>
    </row>
    <row r="133" spans="1:10" ht="21.75" customHeight="1">
      <c r="A133" s="31"/>
      <c r="B133" s="31"/>
      <c r="C133" s="31"/>
      <c r="D133" s="31"/>
      <c r="E133" s="161"/>
      <c r="F133" s="39">
        <f t="shared" si="7"/>
        <v>0</v>
      </c>
      <c r="G133" s="31"/>
      <c r="H133" s="167"/>
      <c r="I133" s="168"/>
      <c r="J133" s="64">
        <f t="shared" si="5"/>
        <v>0</v>
      </c>
    </row>
    <row r="134" spans="1:10" ht="21.75" customHeight="1">
      <c r="A134" s="31"/>
      <c r="B134" s="31"/>
      <c r="C134" s="31"/>
      <c r="D134" s="31"/>
      <c r="E134" s="161"/>
      <c r="F134" s="39">
        <f t="shared" si="7"/>
        <v>0</v>
      </c>
      <c r="G134" s="31"/>
      <c r="H134" s="167"/>
      <c r="I134" s="168"/>
      <c r="J134" s="64">
        <f t="shared" si="5"/>
        <v>0</v>
      </c>
    </row>
    <row r="135" spans="1:10" ht="21.75" customHeight="1">
      <c r="A135" s="31"/>
      <c r="B135" s="31"/>
      <c r="C135" s="31"/>
      <c r="D135" s="31"/>
      <c r="E135" s="161"/>
      <c r="F135" s="39">
        <f t="shared" si="7"/>
        <v>0</v>
      </c>
      <c r="G135" s="31"/>
      <c r="H135" s="167"/>
      <c r="I135" s="168"/>
      <c r="J135" s="64">
        <f t="shared" si="5"/>
        <v>0</v>
      </c>
    </row>
    <row r="136" spans="1:10" ht="21.75" customHeight="1">
      <c r="A136" s="31"/>
      <c r="B136" s="31"/>
      <c r="C136" s="31"/>
      <c r="D136" s="31"/>
      <c r="E136" s="161"/>
      <c r="F136" s="39">
        <f t="shared" si="7"/>
        <v>0</v>
      </c>
      <c r="G136" s="31"/>
      <c r="H136" s="167"/>
      <c r="I136" s="168"/>
      <c r="J136" s="64">
        <f t="shared" si="5"/>
        <v>0</v>
      </c>
    </row>
    <row r="137" spans="1:10" ht="21.75" customHeight="1">
      <c r="A137" s="31"/>
      <c r="B137" s="31"/>
      <c r="C137" s="31"/>
      <c r="D137" s="31"/>
      <c r="E137" s="161"/>
      <c r="F137" s="39">
        <f t="shared" si="7"/>
        <v>0</v>
      </c>
      <c r="G137" s="31"/>
      <c r="H137" s="167"/>
      <c r="I137" s="168"/>
      <c r="J137" s="64">
        <f t="shared" si="5"/>
        <v>0</v>
      </c>
    </row>
    <row r="138" spans="1:10" ht="21.75" customHeight="1">
      <c r="A138" s="31"/>
      <c r="B138" s="31"/>
      <c r="C138" s="31"/>
      <c r="D138" s="31"/>
      <c r="E138" s="161"/>
      <c r="F138" s="39">
        <f t="shared" si="7"/>
        <v>0</v>
      </c>
      <c r="G138" s="31"/>
      <c r="H138" s="167"/>
      <c r="I138" s="168"/>
      <c r="J138" s="64">
        <f t="shared" si="5"/>
        <v>0</v>
      </c>
    </row>
    <row r="139" spans="1:10" ht="21.75" customHeight="1">
      <c r="A139" s="31"/>
      <c r="B139" s="31"/>
      <c r="C139" s="31"/>
      <c r="D139" s="31"/>
      <c r="E139" s="161"/>
      <c r="F139" s="39">
        <f t="shared" si="7"/>
        <v>0</v>
      </c>
      <c r="G139" s="31"/>
      <c r="H139" s="167"/>
      <c r="I139" s="168"/>
      <c r="J139" s="64">
        <f t="shared" ref="J139:J202" si="8">IF(E139="ประชุมวิชาการระดับชาติ",0,IF(E139="ประชุมวิชาการระดับนานาชาติ","?",IF(E139="TCI 2",7500,IF(E139="วารสารวิชาการระดับชาติ",0,IF(E139="วารสารวิชาการระดับนานาชาติ",0,IF(E139="ตำรา",0,IF(E139="ISI/SJR",20000,IF(E139="TCI 1",10000,0))))))))</f>
        <v>0</v>
      </c>
    </row>
    <row r="140" spans="1:10" ht="21.75" customHeight="1">
      <c r="A140" s="31"/>
      <c r="B140" s="31"/>
      <c r="C140" s="31"/>
      <c r="D140" s="31"/>
      <c r="E140" s="161"/>
      <c r="F140" s="39">
        <f t="shared" si="7"/>
        <v>0</v>
      </c>
      <c r="G140" s="31"/>
      <c r="H140" s="167"/>
      <c r="I140" s="168"/>
      <c r="J140" s="64">
        <f t="shared" si="8"/>
        <v>0</v>
      </c>
    </row>
    <row r="141" spans="1:10" ht="21.75" customHeight="1">
      <c r="A141" s="31"/>
      <c r="B141" s="31"/>
      <c r="C141" s="31"/>
      <c r="D141" s="31"/>
      <c r="E141" s="161"/>
      <c r="F141" s="39">
        <f t="shared" si="7"/>
        <v>0</v>
      </c>
      <c r="G141" s="31"/>
      <c r="H141" s="167"/>
      <c r="I141" s="168"/>
      <c r="J141" s="64">
        <f t="shared" si="8"/>
        <v>0</v>
      </c>
    </row>
    <row r="142" spans="1:10" ht="21.75" customHeight="1">
      <c r="A142" s="31"/>
      <c r="B142" s="31"/>
      <c r="C142" s="31"/>
      <c r="D142" s="31"/>
      <c r="E142" s="161"/>
      <c r="F142" s="39">
        <f t="shared" si="7"/>
        <v>0</v>
      </c>
      <c r="G142" s="31"/>
      <c r="H142" s="167"/>
      <c r="I142" s="168"/>
      <c r="J142" s="64">
        <f t="shared" si="8"/>
        <v>0</v>
      </c>
    </row>
    <row r="143" spans="1:10" ht="21.75" customHeight="1">
      <c r="A143" s="31"/>
      <c r="B143" s="31"/>
      <c r="C143" s="31"/>
      <c r="D143" s="31"/>
      <c r="E143" s="161"/>
      <c r="F143" s="39">
        <f t="shared" ref="F143:F174" si="9">IF(E143="ประชุมวิชาการระดับชาติ",0.2,IF(E143="ประชุมวิชาการระดับนานาชาติ",0.4,IF(E143="TCI 2",0.6,IF(E143="วารสารวิชาการระดับชาติ",0.4,IF(E143="วารสารวิชาการระดับนานาชาติ",0.8,IF(E143="ตำรา",1,IF(E143="ISI/SJR",1,IF(E143="TCI 1",0.8,0))))))))</f>
        <v>0</v>
      </c>
      <c r="G143" s="31"/>
      <c r="H143" s="167"/>
      <c r="I143" s="168"/>
      <c r="J143" s="64">
        <f t="shared" si="8"/>
        <v>0</v>
      </c>
    </row>
    <row r="144" spans="1:10" ht="21.75" customHeight="1">
      <c r="A144" s="31"/>
      <c r="B144" s="31"/>
      <c r="C144" s="31"/>
      <c r="D144" s="31"/>
      <c r="E144" s="161"/>
      <c r="F144" s="39">
        <f t="shared" si="9"/>
        <v>0</v>
      </c>
      <c r="G144" s="31"/>
      <c r="H144" s="167"/>
      <c r="I144" s="168"/>
      <c r="J144" s="64">
        <f t="shared" si="8"/>
        <v>0</v>
      </c>
    </row>
    <row r="145" spans="1:10" ht="21.75" customHeight="1">
      <c r="A145" s="31"/>
      <c r="B145" s="31"/>
      <c r="C145" s="31"/>
      <c r="D145" s="31"/>
      <c r="E145" s="161"/>
      <c r="F145" s="39">
        <f t="shared" si="9"/>
        <v>0</v>
      </c>
      <c r="G145" s="31"/>
      <c r="H145" s="167"/>
      <c r="I145" s="168"/>
      <c r="J145" s="64">
        <f t="shared" si="8"/>
        <v>0</v>
      </c>
    </row>
    <row r="146" spans="1:10" ht="21.75" customHeight="1">
      <c r="A146" s="31"/>
      <c r="B146" s="31"/>
      <c r="C146" s="31"/>
      <c r="D146" s="31"/>
      <c r="E146" s="161"/>
      <c r="F146" s="39">
        <f t="shared" si="9"/>
        <v>0</v>
      </c>
      <c r="G146" s="31"/>
      <c r="H146" s="167"/>
      <c r="I146" s="168"/>
      <c r="J146" s="64">
        <f t="shared" si="8"/>
        <v>0</v>
      </c>
    </row>
    <row r="147" spans="1:10" ht="21.75" customHeight="1">
      <c r="A147" s="31"/>
      <c r="B147" s="31"/>
      <c r="C147" s="31"/>
      <c r="D147" s="31"/>
      <c r="E147" s="161"/>
      <c r="F147" s="39">
        <f t="shared" si="9"/>
        <v>0</v>
      </c>
      <c r="G147" s="31"/>
      <c r="H147" s="167"/>
      <c r="I147" s="168"/>
      <c r="J147" s="64">
        <f t="shared" si="8"/>
        <v>0</v>
      </c>
    </row>
    <row r="148" spans="1:10" ht="21.75" customHeight="1">
      <c r="A148" s="31"/>
      <c r="B148" s="31"/>
      <c r="C148" s="31"/>
      <c r="D148" s="31"/>
      <c r="E148" s="161"/>
      <c r="F148" s="39">
        <f t="shared" si="9"/>
        <v>0</v>
      </c>
      <c r="G148" s="31"/>
      <c r="H148" s="167"/>
      <c r="I148" s="168"/>
      <c r="J148" s="64">
        <f t="shared" si="8"/>
        <v>0</v>
      </c>
    </row>
    <row r="149" spans="1:10" ht="21.75" customHeight="1">
      <c r="A149" s="31"/>
      <c r="B149" s="31"/>
      <c r="C149" s="31"/>
      <c r="D149" s="31"/>
      <c r="E149" s="161"/>
      <c r="F149" s="39">
        <f t="shared" si="9"/>
        <v>0</v>
      </c>
      <c r="G149" s="31"/>
      <c r="H149" s="167"/>
      <c r="I149" s="168"/>
      <c r="J149" s="64">
        <f t="shared" si="8"/>
        <v>0</v>
      </c>
    </row>
    <row r="150" spans="1:10" ht="21.75" customHeight="1">
      <c r="A150" s="31"/>
      <c r="B150" s="31"/>
      <c r="C150" s="31"/>
      <c r="D150" s="31"/>
      <c r="E150" s="161"/>
      <c r="F150" s="39">
        <f t="shared" si="9"/>
        <v>0</v>
      </c>
      <c r="G150" s="31"/>
      <c r="H150" s="167"/>
      <c r="I150" s="168"/>
      <c r="J150" s="64">
        <f t="shared" si="8"/>
        <v>0</v>
      </c>
    </row>
    <row r="151" spans="1:10" ht="21.75" customHeight="1">
      <c r="A151" s="31"/>
      <c r="B151" s="31"/>
      <c r="C151" s="31"/>
      <c r="D151" s="31"/>
      <c r="E151" s="161"/>
      <c r="F151" s="39">
        <f t="shared" si="9"/>
        <v>0</v>
      </c>
      <c r="G151" s="31"/>
      <c r="H151" s="167"/>
      <c r="I151" s="168"/>
      <c r="J151" s="64">
        <f t="shared" si="8"/>
        <v>0</v>
      </c>
    </row>
    <row r="152" spans="1:10" ht="21.75" customHeight="1">
      <c r="A152" s="31"/>
      <c r="B152" s="31"/>
      <c r="C152" s="31"/>
      <c r="D152" s="31"/>
      <c r="E152" s="161"/>
      <c r="F152" s="39">
        <f t="shared" si="9"/>
        <v>0</v>
      </c>
      <c r="G152" s="31"/>
      <c r="H152" s="167"/>
      <c r="I152" s="168"/>
      <c r="J152" s="64">
        <f t="shared" si="8"/>
        <v>0</v>
      </c>
    </row>
    <row r="153" spans="1:10" ht="21.75" customHeight="1">
      <c r="A153" s="31"/>
      <c r="B153" s="31"/>
      <c r="C153" s="31"/>
      <c r="D153" s="31"/>
      <c r="E153" s="161"/>
      <c r="F153" s="39">
        <f t="shared" si="9"/>
        <v>0</v>
      </c>
      <c r="G153" s="31"/>
      <c r="H153" s="167"/>
      <c r="I153" s="168"/>
      <c r="J153" s="64">
        <f t="shared" si="8"/>
        <v>0</v>
      </c>
    </row>
    <row r="154" spans="1:10" ht="21.75" customHeight="1">
      <c r="A154" s="31"/>
      <c r="B154" s="31"/>
      <c r="C154" s="31"/>
      <c r="D154" s="31"/>
      <c r="E154" s="161"/>
      <c r="F154" s="39">
        <f t="shared" si="9"/>
        <v>0</v>
      </c>
      <c r="G154" s="31"/>
      <c r="H154" s="167"/>
      <c r="I154" s="168"/>
      <c r="J154" s="64">
        <f t="shared" si="8"/>
        <v>0</v>
      </c>
    </row>
    <row r="155" spans="1:10" ht="21.75" customHeight="1">
      <c r="A155" s="31"/>
      <c r="B155" s="31"/>
      <c r="C155" s="31"/>
      <c r="D155" s="31"/>
      <c r="E155" s="161"/>
      <c r="F155" s="39">
        <f t="shared" si="9"/>
        <v>0</v>
      </c>
      <c r="G155" s="31"/>
      <c r="H155" s="167"/>
      <c r="I155" s="168"/>
      <c r="J155" s="64">
        <f t="shared" si="8"/>
        <v>0</v>
      </c>
    </row>
    <row r="156" spans="1:10" ht="21.75" customHeight="1">
      <c r="A156" s="31"/>
      <c r="B156" s="31"/>
      <c r="C156" s="31"/>
      <c r="D156" s="31"/>
      <c r="E156" s="161"/>
      <c r="F156" s="39">
        <f t="shared" si="9"/>
        <v>0</v>
      </c>
      <c r="G156" s="31"/>
      <c r="H156" s="167"/>
      <c r="I156" s="168"/>
      <c r="J156" s="64">
        <f t="shared" si="8"/>
        <v>0</v>
      </c>
    </row>
    <row r="157" spans="1:10" ht="21.75" customHeight="1">
      <c r="A157" s="31"/>
      <c r="B157" s="31"/>
      <c r="C157" s="31"/>
      <c r="D157" s="31"/>
      <c r="E157" s="161"/>
      <c r="F157" s="39">
        <f t="shared" si="9"/>
        <v>0</v>
      </c>
      <c r="G157" s="31"/>
      <c r="H157" s="167"/>
      <c r="I157" s="168"/>
      <c r="J157" s="64">
        <f t="shared" si="8"/>
        <v>0</v>
      </c>
    </row>
    <row r="158" spans="1:10" ht="21.75" customHeight="1">
      <c r="A158" s="31"/>
      <c r="B158" s="31"/>
      <c r="C158" s="31"/>
      <c r="D158" s="31"/>
      <c r="E158" s="161"/>
      <c r="F158" s="39">
        <f t="shared" si="9"/>
        <v>0</v>
      </c>
      <c r="G158" s="31"/>
      <c r="H158" s="167"/>
      <c r="I158" s="168"/>
      <c r="J158" s="64">
        <f t="shared" si="8"/>
        <v>0</v>
      </c>
    </row>
    <row r="159" spans="1:10" ht="21.75" customHeight="1">
      <c r="A159" s="31"/>
      <c r="B159" s="31"/>
      <c r="C159" s="31"/>
      <c r="D159" s="31"/>
      <c r="E159" s="161"/>
      <c r="F159" s="39">
        <f t="shared" si="9"/>
        <v>0</v>
      </c>
      <c r="G159" s="31"/>
      <c r="H159" s="167"/>
      <c r="I159" s="168"/>
      <c r="J159" s="64">
        <f t="shared" si="8"/>
        <v>0</v>
      </c>
    </row>
    <row r="160" spans="1:10" ht="21.75" customHeight="1">
      <c r="A160" s="31"/>
      <c r="B160" s="31"/>
      <c r="C160" s="31"/>
      <c r="D160" s="31"/>
      <c r="E160" s="161"/>
      <c r="F160" s="39">
        <f t="shared" si="9"/>
        <v>0</v>
      </c>
      <c r="G160" s="31"/>
      <c r="H160" s="167"/>
      <c r="I160" s="168"/>
      <c r="J160" s="64">
        <f t="shared" si="8"/>
        <v>0</v>
      </c>
    </row>
    <row r="161" spans="1:10" ht="21.75" customHeight="1">
      <c r="A161" s="31"/>
      <c r="B161" s="31"/>
      <c r="C161" s="31"/>
      <c r="D161" s="31"/>
      <c r="E161" s="161"/>
      <c r="F161" s="39">
        <f t="shared" si="9"/>
        <v>0</v>
      </c>
      <c r="G161" s="31"/>
      <c r="H161" s="167"/>
      <c r="I161" s="168"/>
      <c r="J161" s="64">
        <f t="shared" si="8"/>
        <v>0</v>
      </c>
    </row>
    <row r="162" spans="1:10" ht="21.75" customHeight="1">
      <c r="A162" s="31"/>
      <c r="B162" s="31"/>
      <c r="C162" s="31"/>
      <c r="D162" s="31"/>
      <c r="E162" s="161"/>
      <c r="F162" s="39">
        <f t="shared" si="9"/>
        <v>0</v>
      </c>
      <c r="G162" s="31"/>
      <c r="H162" s="167"/>
      <c r="I162" s="168"/>
      <c r="J162" s="64">
        <f t="shared" si="8"/>
        <v>0</v>
      </c>
    </row>
    <row r="163" spans="1:10" ht="21.75" customHeight="1">
      <c r="A163" s="31"/>
      <c r="B163" s="31"/>
      <c r="C163" s="31"/>
      <c r="D163" s="31"/>
      <c r="E163" s="161"/>
      <c r="F163" s="39">
        <f t="shared" si="9"/>
        <v>0</v>
      </c>
      <c r="G163" s="31"/>
      <c r="H163" s="167"/>
      <c r="I163" s="168"/>
      <c r="J163" s="64">
        <f t="shared" si="8"/>
        <v>0</v>
      </c>
    </row>
    <row r="164" spans="1:10" ht="21.75" customHeight="1">
      <c r="A164" s="31"/>
      <c r="B164" s="31"/>
      <c r="C164" s="31"/>
      <c r="D164" s="31"/>
      <c r="E164" s="161"/>
      <c r="F164" s="39">
        <f t="shared" si="9"/>
        <v>0</v>
      </c>
      <c r="G164" s="31"/>
      <c r="H164" s="167"/>
      <c r="I164" s="168"/>
      <c r="J164" s="64">
        <f t="shared" si="8"/>
        <v>0</v>
      </c>
    </row>
    <row r="165" spans="1:10" ht="21.75" customHeight="1">
      <c r="A165" s="31"/>
      <c r="B165" s="31"/>
      <c r="C165" s="31"/>
      <c r="D165" s="31"/>
      <c r="E165" s="161"/>
      <c r="F165" s="39">
        <f t="shared" si="9"/>
        <v>0</v>
      </c>
      <c r="G165" s="31"/>
      <c r="H165" s="167"/>
      <c r="I165" s="168"/>
      <c r="J165" s="64">
        <f t="shared" si="8"/>
        <v>0</v>
      </c>
    </row>
    <row r="166" spans="1:10" ht="21.75" customHeight="1">
      <c r="A166" s="31"/>
      <c r="B166" s="31"/>
      <c r="C166" s="31"/>
      <c r="D166" s="31"/>
      <c r="E166" s="161"/>
      <c r="F166" s="39">
        <f t="shared" si="9"/>
        <v>0</v>
      </c>
      <c r="G166" s="31"/>
      <c r="H166" s="167"/>
      <c r="I166" s="168"/>
      <c r="J166" s="64">
        <f t="shared" si="8"/>
        <v>0</v>
      </c>
    </row>
    <row r="167" spans="1:10" ht="21.75" customHeight="1">
      <c r="A167" s="31"/>
      <c r="B167" s="31"/>
      <c r="C167" s="31"/>
      <c r="D167" s="31"/>
      <c r="E167" s="161"/>
      <c r="F167" s="39">
        <f t="shared" si="9"/>
        <v>0</v>
      </c>
      <c r="G167" s="31"/>
      <c r="H167" s="167"/>
      <c r="I167" s="168"/>
      <c r="J167" s="64">
        <f t="shared" si="8"/>
        <v>0</v>
      </c>
    </row>
    <row r="168" spans="1:10" ht="21.75" customHeight="1">
      <c r="A168" s="31"/>
      <c r="B168" s="31"/>
      <c r="C168" s="31"/>
      <c r="D168" s="31"/>
      <c r="E168" s="161"/>
      <c r="F168" s="39">
        <f t="shared" si="9"/>
        <v>0</v>
      </c>
      <c r="G168" s="31"/>
      <c r="H168" s="167"/>
      <c r="I168" s="168"/>
      <c r="J168" s="64">
        <f t="shared" si="8"/>
        <v>0</v>
      </c>
    </row>
    <row r="169" spans="1:10" ht="21.75" customHeight="1">
      <c r="A169" s="31"/>
      <c r="B169" s="31"/>
      <c r="C169" s="31"/>
      <c r="D169" s="31"/>
      <c r="E169" s="161"/>
      <c r="F169" s="39">
        <f t="shared" si="9"/>
        <v>0</v>
      </c>
      <c r="G169" s="31"/>
      <c r="H169" s="167"/>
      <c r="I169" s="168"/>
      <c r="J169" s="64">
        <f t="shared" si="8"/>
        <v>0</v>
      </c>
    </row>
    <row r="170" spans="1:10" ht="21.75" customHeight="1">
      <c r="A170" s="31"/>
      <c r="B170" s="31"/>
      <c r="C170" s="31"/>
      <c r="D170" s="31"/>
      <c r="E170" s="161"/>
      <c r="F170" s="39">
        <f t="shared" si="9"/>
        <v>0</v>
      </c>
      <c r="G170" s="31"/>
      <c r="H170" s="167"/>
      <c r="I170" s="168"/>
      <c r="J170" s="64">
        <f t="shared" si="8"/>
        <v>0</v>
      </c>
    </row>
    <row r="171" spans="1:10" ht="21.75" customHeight="1">
      <c r="A171" s="31"/>
      <c r="B171" s="31"/>
      <c r="C171" s="31"/>
      <c r="D171" s="31"/>
      <c r="E171" s="161"/>
      <c r="F171" s="39">
        <f t="shared" si="9"/>
        <v>0</v>
      </c>
      <c r="G171" s="31"/>
      <c r="H171" s="167"/>
      <c r="I171" s="168"/>
      <c r="J171" s="64">
        <f t="shared" si="8"/>
        <v>0</v>
      </c>
    </row>
    <row r="172" spans="1:10" ht="21.75" customHeight="1">
      <c r="A172" s="31"/>
      <c r="B172" s="31"/>
      <c r="C172" s="31"/>
      <c r="D172" s="31"/>
      <c r="E172" s="161"/>
      <c r="F172" s="39">
        <f t="shared" si="9"/>
        <v>0</v>
      </c>
      <c r="G172" s="31"/>
      <c r="H172" s="167"/>
      <c r="I172" s="168"/>
      <c r="J172" s="64">
        <f t="shared" si="8"/>
        <v>0</v>
      </c>
    </row>
    <row r="173" spans="1:10" ht="21.75" customHeight="1">
      <c r="A173" s="31"/>
      <c r="B173" s="31"/>
      <c r="C173" s="31"/>
      <c r="D173" s="31"/>
      <c r="E173" s="161"/>
      <c r="F173" s="39">
        <f t="shared" si="9"/>
        <v>0</v>
      </c>
      <c r="G173" s="31"/>
      <c r="H173" s="167"/>
      <c r="I173" s="168"/>
      <c r="J173" s="64">
        <f t="shared" si="8"/>
        <v>0</v>
      </c>
    </row>
    <row r="174" spans="1:10" ht="21.75" customHeight="1">
      <c r="A174" s="31"/>
      <c r="B174" s="31"/>
      <c r="C174" s="31"/>
      <c r="D174" s="31"/>
      <c r="E174" s="161"/>
      <c r="F174" s="39">
        <f t="shared" si="9"/>
        <v>0</v>
      </c>
      <c r="G174" s="31"/>
      <c r="H174" s="167"/>
      <c r="I174" s="168"/>
      <c r="J174" s="64">
        <f t="shared" si="8"/>
        <v>0</v>
      </c>
    </row>
    <row r="175" spans="1:10" ht="21.75" customHeight="1">
      <c r="A175" s="31"/>
      <c r="B175" s="31"/>
      <c r="C175" s="31"/>
      <c r="D175" s="31"/>
      <c r="E175" s="161"/>
      <c r="F175" s="39">
        <f t="shared" ref="F175:F206" si="10">IF(E175="ประชุมวิชาการระดับชาติ",0.2,IF(E175="ประชุมวิชาการระดับนานาชาติ",0.4,IF(E175="TCI 2",0.6,IF(E175="วารสารวิชาการระดับชาติ",0.4,IF(E175="วารสารวิชาการระดับนานาชาติ",0.8,IF(E175="ตำรา",1,IF(E175="ISI/SJR",1,IF(E175="TCI 1",0.8,0))))))))</f>
        <v>0</v>
      </c>
      <c r="G175" s="31"/>
      <c r="H175" s="167"/>
      <c r="I175" s="168"/>
      <c r="J175" s="64">
        <f t="shared" si="8"/>
        <v>0</v>
      </c>
    </row>
    <row r="176" spans="1:10" ht="21.75" customHeight="1">
      <c r="A176" s="31"/>
      <c r="B176" s="31"/>
      <c r="C176" s="31"/>
      <c r="D176" s="31"/>
      <c r="E176" s="161"/>
      <c r="F176" s="39">
        <f t="shared" si="10"/>
        <v>0</v>
      </c>
      <c r="G176" s="31"/>
      <c r="H176" s="167"/>
      <c r="I176" s="168"/>
      <c r="J176" s="64">
        <f t="shared" si="8"/>
        <v>0</v>
      </c>
    </row>
    <row r="177" spans="1:10" ht="21.75" customHeight="1">
      <c r="A177" s="31"/>
      <c r="B177" s="31"/>
      <c r="C177" s="31"/>
      <c r="D177" s="31"/>
      <c r="E177" s="161"/>
      <c r="F177" s="39">
        <f t="shared" si="10"/>
        <v>0</v>
      </c>
      <c r="G177" s="31"/>
      <c r="H177" s="167"/>
      <c r="I177" s="168"/>
      <c r="J177" s="64">
        <f t="shared" si="8"/>
        <v>0</v>
      </c>
    </row>
    <row r="178" spans="1:10" ht="21.75" customHeight="1">
      <c r="A178" s="31"/>
      <c r="B178" s="31"/>
      <c r="C178" s="31"/>
      <c r="D178" s="31"/>
      <c r="E178" s="161"/>
      <c r="F178" s="39">
        <f t="shared" si="10"/>
        <v>0</v>
      </c>
      <c r="G178" s="31"/>
      <c r="H178" s="167"/>
      <c r="I178" s="168"/>
      <c r="J178" s="64">
        <f t="shared" si="8"/>
        <v>0</v>
      </c>
    </row>
    <row r="179" spans="1:10" ht="21.75" customHeight="1">
      <c r="A179" s="31"/>
      <c r="B179" s="31"/>
      <c r="C179" s="31"/>
      <c r="D179" s="31"/>
      <c r="E179" s="161"/>
      <c r="F179" s="39">
        <f t="shared" si="10"/>
        <v>0</v>
      </c>
      <c r="G179" s="31"/>
      <c r="H179" s="167"/>
      <c r="I179" s="168"/>
      <c r="J179" s="64">
        <f t="shared" si="8"/>
        <v>0</v>
      </c>
    </row>
    <row r="180" spans="1:10" ht="21.75" customHeight="1">
      <c r="A180" s="31"/>
      <c r="B180" s="31"/>
      <c r="C180" s="31"/>
      <c r="D180" s="31"/>
      <c r="E180" s="161"/>
      <c r="F180" s="39">
        <f t="shared" si="10"/>
        <v>0</v>
      </c>
      <c r="G180" s="31"/>
      <c r="H180" s="167"/>
      <c r="I180" s="168"/>
      <c r="J180" s="64">
        <f t="shared" si="8"/>
        <v>0</v>
      </c>
    </row>
    <row r="181" spans="1:10" ht="21.75" customHeight="1">
      <c r="A181" s="31"/>
      <c r="B181" s="31"/>
      <c r="C181" s="31"/>
      <c r="D181" s="31"/>
      <c r="E181" s="161"/>
      <c r="F181" s="39">
        <f t="shared" si="10"/>
        <v>0</v>
      </c>
      <c r="G181" s="31"/>
      <c r="H181" s="167"/>
      <c r="I181" s="168"/>
      <c r="J181" s="64">
        <f t="shared" si="8"/>
        <v>0</v>
      </c>
    </row>
    <row r="182" spans="1:10" ht="21.75" customHeight="1">
      <c r="A182" s="31"/>
      <c r="B182" s="31"/>
      <c r="C182" s="31"/>
      <c r="D182" s="31"/>
      <c r="E182" s="161"/>
      <c r="F182" s="39">
        <f t="shared" si="10"/>
        <v>0</v>
      </c>
      <c r="G182" s="31"/>
      <c r="H182" s="167"/>
      <c r="I182" s="168"/>
      <c r="J182" s="64">
        <f t="shared" si="8"/>
        <v>0</v>
      </c>
    </row>
    <row r="183" spans="1:10" ht="21.75" customHeight="1">
      <c r="A183" s="31"/>
      <c r="B183" s="31"/>
      <c r="C183" s="31"/>
      <c r="D183" s="31"/>
      <c r="E183" s="161"/>
      <c r="F183" s="39">
        <f t="shared" si="10"/>
        <v>0</v>
      </c>
      <c r="G183" s="31"/>
      <c r="H183" s="167"/>
      <c r="I183" s="168"/>
      <c r="J183" s="64">
        <f t="shared" si="8"/>
        <v>0</v>
      </c>
    </row>
    <row r="184" spans="1:10" ht="21.75" customHeight="1">
      <c r="A184" s="31"/>
      <c r="B184" s="31"/>
      <c r="C184" s="31"/>
      <c r="D184" s="31"/>
      <c r="E184" s="161"/>
      <c r="F184" s="39">
        <f t="shared" si="10"/>
        <v>0</v>
      </c>
      <c r="G184" s="31"/>
      <c r="H184" s="167"/>
      <c r="I184" s="168"/>
      <c r="J184" s="64">
        <f t="shared" si="8"/>
        <v>0</v>
      </c>
    </row>
    <row r="185" spans="1:10" ht="21.75" customHeight="1">
      <c r="A185" s="31"/>
      <c r="B185" s="31"/>
      <c r="C185" s="31"/>
      <c r="D185" s="31"/>
      <c r="E185" s="161"/>
      <c r="F185" s="39">
        <f t="shared" si="10"/>
        <v>0</v>
      </c>
      <c r="G185" s="31"/>
      <c r="H185" s="167"/>
      <c r="I185" s="168"/>
      <c r="J185" s="64">
        <f t="shared" si="8"/>
        <v>0</v>
      </c>
    </row>
    <row r="186" spans="1:10" ht="21.75" customHeight="1">
      <c r="A186" s="31"/>
      <c r="B186" s="31"/>
      <c r="C186" s="31"/>
      <c r="D186" s="31"/>
      <c r="E186" s="161"/>
      <c r="F186" s="39">
        <f t="shared" si="10"/>
        <v>0</v>
      </c>
      <c r="G186" s="31"/>
      <c r="H186" s="167"/>
      <c r="I186" s="168"/>
      <c r="J186" s="64">
        <f t="shared" si="8"/>
        <v>0</v>
      </c>
    </row>
    <row r="187" spans="1:10" ht="21.75" customHeight="1">
      <c r="A187" s="31"/>
      <c r="B187" s="31"/>
      <c r="C187" s="31"/>
      <c r="D187" s="31"/>
      <c r="E187" s="161"/>
      <c r="F187" s="39">
        <f t="shared" si="10"/>
        <v>0</v>
      </c>
      <c r="G187" s="31"/>
      <c r="H187" s="167"/>
      <c r="I187" s="168"/>
      <c r="J187" s="64">
        <f t="shared" si="8"/>
        <v>0</v>
      </c>
    </row>
    <row r="188" spans="1:10" ht="21.75" customHeight="1">
      <c r="A188" s="31"/>
      <c r="B188" s="31"/>
      <c r="C188" s="31"/>
      <c r="D188" s="31"/>
      <c r="E188" s="161"/>
      <c r="F188" s="39">
        <f t="shared" si="10"/>
        <v>0</v>
      </c>
      <c r="G188" s="31"/>
      <c r="H188" s="167"/>
      <c r="I188" s="168"/>
      <c r="J188" s="64">
        <f t="shared" si="8"/>
        <v>0</v>
      </c>
    </row>
    <row r="189" spans="1:10" ht="21.75" customHeight="1">
      <c r="A189" s="31"/>
      <c r="B189" s="31"/>
      <c r="C189" s="31"/>
      <c r="D189" s="31"/>
      <c r="E189" s="161"/>
      <c r="F189" s="39">
        <f t="shared" si="10"/>
        <v>0</v>
      </c>
      <c r="G189" s="31"/>
      <c r="H189" s="167"/>
      <c r="I189" s="168"/>
      <c r="J189" s="64">
        <f t="shared" si="8"/>
        <v>0</v>
      </c>
    </row>
    <row r="190" spans="1:10" ht="21.75" customHeight="1">
      <c r="A190" s="31"/>
      <c r="B190" s="31"/>
      <c r="C190" s="31"/>
      <c r="D190" s="31"/>
      <c r="E190" s="161"/>
      <c r="F190" s="39">
        <f t="shared" si="10"/>
        <v>0</v>
      </c>
      <c r="G190" s="31"/>
      <c r="H190" s="167"/>
      <c r="I190" s="168"/>
      <c r="J190" s="64">
        <f t="shared" si="8"/>
        <v>0</v>
      </c>
    </row>
    <row r="191" spans="1:10" ht="21.75" customHeight="1">
      <c r="A191" s="31"/>
      <c r="B191" s="31"/>
      <c r="C191" s="31"/>
      <c r="D191" s="31"/>
      <c r="E191" s="161"/>
      <c r="F191" s="39">
        <f t="shared" si="10"/>
        <v>0</v>
      </c>
      <c r="G191" s="31"/>
      <c r="H191" s="167"/>
      <c r="I191" s="168"/>
      <c r="J191" s="64">
        <f t="shared" si="8"/>
        <v>0</v>
      </c>
    </row>
    <row r="192" spans="1:10" ht="21.75" customHeight="1">
      <c r="A192" s="31"/>
      <c r="B192" s="31"/>
      <c r="C192" s="31"/>
      <c r="D192" s="31"/>
      <c r="E192" s="161"/>
      <c r="F192" s="39">
        <f t="shared" si="10"/>
        <v>0</v>
      </c>
      <c r="G192" s="31"/>
      <c r="H192" s="167"/>
      <c r="I192" s="168"/>
      <c r="J192" s="64">
        <f t="shared" si="8"/>
        <v>0</v>
      </c>
    </row>
    <row r="193" spans="1:10" ht="21.75" customHeight="1">
      <c r="A193" s="31"/>
      <c r="B193" s="31"/>
      <c r="C193" s="31"/>
      <c r="D193" s="31"/>
      <c r="E193" s="161"/>
      <c r="F193" s="39">
        <f t="shared" si="10"/>
        <v>0</v>
      </c>
      <c r="G193" s="31"/>
      <c r="H193" s="167"/>
      <c r="I193" s="168"/>
      <c r="J193" s="64">
        <f t="shared" si="8"/>
        <v>0</v>
      </c>
    </row>
    <row r="194" spans="1:10" ht="21.75" customHeight="1">
      <c r="A194" s="31"/>
      <c r="B194" s="31"/>
      <c r="C194" s="31"/>
      <c r="D194" s="31"/>
      <c r="E194" s="161"/>
      <c r="F194" s="39">
        <f t="shared" si="10"/>
        <v>0</v>
      </c>
      <c r="G194" s="31"/>
      <c r="H194" s="167"/>
      <c r="I194" s="168"/>
      <c r="J194" s="64">
        <f t="shared" si="8"/>
        <v>0</v>
      </c>
    </row>
    <row r="195" spans="1:10" ht="21.75" customHeight="1">
      <c r="A195" s="31"/>
      <c r="B195" s="31"/>
      <c r="C195" s="31"/>
      <c r="D195" s="31"/>
      <c r="E195" s="161"/>
      <c r="F195" s="39">
        <f t="shared" si="10"/>
        <v>0</v>
      </c>
      <c r="G195" s="31"/>
      <c r="H195" s="167"/>
      <c r="I195" s="168"/>
      <c r="J195" s="64">
        <f t="shared" si="8"/>
        <v>0</v>
      </c>
    </row>
    <row r="196" spans="1:10" ht="21.75" customHeight="1">
      <c r="A196" s="31"/>
      <c r="B196" s="31"/>
      <c r="C196" s="31"/>
      <c r="D196" s="31"/>
      <c r="E196" s="161"/>
      <c r="F196" s="39">
        <f t="shared" si="10"/>
        <v>0</v>
      </c>
      <c r="G196" s="31"/>
      <c r="H196" s="167"/>
      <c r="I196" s="168"/>
      <c r="J196" s="64">
        <f t="shared" si="8"/>
        <v>0</v>
      </c>
    </row>
    <row r="197" spans="1:10" ht="21.75" customHeight="1">
      <c r="A197" s="31"/>
      <c r="B197" s="31"/>
      <c r="C197" s="31"/>
      <c r="D197" s="31"/>
      <c r="E197" s="161"/>
      <c r="F197" s="39">
        <f t="shared" si="10"/>
        <v>0</v>
      </c>
      <c r="G197" s="31"/>
      <c r="H197" s="167"/>
      <c r="I197" s="168"/>
      <c r="J197" s="64">
        <f t="shared" si="8"/>
        <v>0</v>
      </c>
    </row>
    <row r="198" spans="1:10" ht="21.75" customHeight="1">
      <c r="A198" s="31"/>
      <c r="B198" s="31"/>
      <c r="C198" s="31"/>
      <c r="D198" s="31"/>
      <c r="E198" s="161"/>
      <c r="F198" s="39">
        <f t="shared" si="10"/>
        <v>0</v>
      </c>
      <c r="G198" s="31"/>
      <c r="H198" s="167"/>
      <c r="I198" s="168"/>
      <c r="J198" s="64">
        <f t="shared" si="8"/>
        <v>0</v>
      </c>
    </row>
    <row r="199" spans="1:10" ht="21.75" customHeight="1">
      <c r="A199" s="31"/>
      <c r="B199" s="31"/>
      <c r="C199" s="31"/>
      <c r="D199" s="31"/>
      <c r="E199" s="161"/>
      <c r="F199" s="39">
        <f t="shared" si="10"/>
        <v>0</v>
      </c>
      <c r="G199" s="31"/>
      <c r="H199" s="167"/>
      <c r="I199" s="168"/>
      <c r="J199" s="64">
        <f t="shared" si="8"/>
        <v>0</v>
      </c>
    </row>
    <row r="200" spans="1:10" ht="21.75" customHeight="1">
      <c r="A200" s="31"/>
      <c r="B200" s="31"/>
      <c r="C200" s="31"/>
      <c r="D200" s="31"/>
      <c r="E200" s="161"/>
      <c r="F200" s="39">
        <f t="shared" si="10"/>
        <v>0</v>
      </c>
      <c r="G200" s="31"/>
      <c r="H200" s="167"/>
      <c r="I200" s="168"/>
      <c r="J200" s="64">
        <f t="shared" si="8"/>
        <v>0</v>
      </c>
    </row>
    <row r="201" spans="1:10" ht="21.75" customHeight="1">
      <c r="A201" s="31"/>
      <c r="B201" s="31"/>
      <c r="C201" s="31"/>
      <c r="D201" s="31"/>
      <c r="E201" s="161"/>
      <c r="F201" s="39">
        <f t="shared" si="10"/>
        <v>0</v>
      </c>
      <c r="G201" s="31"/>
      <c r="H201" s="167"/>
      <c r="I201" s="168"/>
      <c r="J201" s="64">
        <f t="shared" si="8"/>
        <v>0</v>
      </c>
    </row>
    <row r="202" spans="1:10" ht="21.75" customHeight="1">
      <c r="A202" s="31"/>
      <c r="B202" s="31"/>
      <c r="C202" s="31"/>
      <c r="D202" s="31"/>
      <c r="E202" s="161"/>
      <c r="F202" s="39">
        <f t="shared" si="10"/>
        <v>0</v>
      </c>
      <c r="G202" s="31"/>
      <c r="H202" s="167"/>
      <c r="I202" s="168"/>
      <c r="J202" s="64">
        <f t="shared" si="8"/>
        <v>0</v>
      </c>
    </row>
    <row r="203" spans="1:10" ht="21.75" customHeight="1">
      <c r="A203" s="31"/>
      <c r="B203" s="31"/>
      <c r="C203" s="31"/>
      <c r="D203" s="31"/>
      <c r="E203" s="161"/>
      <c r="F203" s="39">
        <f t="shared" si="10"/>
        <v>0</v>
      </c>
      <c r="G203" s="31"/>
      <c r="H203" s="167"/>
      <c r="I203" s="168"/>
      <c r="J203" s="64">
        <f t="shared" ref="J203:J236" si="11">IF(E203="ประชุมวิชาการระดับชาติ",0,IF(E203="ประชุมวิชาการระดับนานาชาติ","?",IF(E203="TCI 2",7500,IF(E203="วารสารวิชาการระดับชาติ",0,IF(E203="วารสารวิชาการระดับนานาชาติ",0,IF(E203="ตำรา",0,IF(E203="ISI/SJR",20000,IF(E203="TCI 1",10000,0))))))))</f>
        <v>0</v>
      </c>
    </row>
    <row r="204" spans="1:10" ht="21.75" customHeight="1">
      <c r="A204" s="31"/>
      <c r="B204" s="31"/>
      <c r="C204" s="31"/>
      <c r="D204" s="31"/>
      <c r="E204" s="161"/>
      <c r="F204" s="39">
        <f t="shared" si="10"/>
        <v>0</v>
      </c>
      <c r="G204" s="31"/>
      <c r="H204" s="167"/>
      <c r="I204" s="168"/>
      <c r="J204" s="64">
        <f t="shared" si="11"/>
        <v>0</v>
      </c>
    </row>
    <row r="205" spans="1:10" ht="21.75" customHeight="1">
      <c r="A205" s="31"/>
      <c r="B205" s="31"/>
      <c r="C205" s="31"/>
      <c r="D205" s="31"/>
      <c r="E205" s="161"/>
      <c r="F205" s="39">
        <f t="shared" si="10"/>
        <v>0</v>
      </c>
      <c r="G205" s="31"/>
      <c r="H205" s="167"/>
      <c r="I205" s="168"/>
      <c r="J205" s="64">
        <f t="shared" si="11"/>
        <v>0</v>
      </c>
    </row>
    <row r="206" spans="1:10" ht="21.75" customHeight="1">
      <c r="A206" s="31"/>
      <c r="B206" s="31"/>
      <c r="C206" s="31"/>
      <c r="D206" s="31"/>
      <c r="E206" s="161"/>
      <c r="F206" s="39">
        <f t="shared" si="10"/>
        <v>0</v>
      </c>
      <c r="G206" s="31"/>
      <c r="H206" s="167"/>
      <c r="I206" s="168"/>
      <c r="J206" s="64">
        <f t="shared" si="11"/>
        <v>0</v>
      </c>
    </row>
    <row r="207" spans="1:10" ht="21.75" customHeight="1">
      <c r="A207" s="31"/>
      <c r="B207" s="31"/>
      <c r="C207" s="31"/>
      <c r="D207" s="31"/>
      <c r="E207" s="161"/>
      <c r="F207" s="39">
        <f t="shared" ref="F207:F236" si="12">IF(E207="ประชุมวิชาการระดับชาติ",0.2,IF(E207="ประชุมวิชาการระดับนานาชาติ",0.4,IF(E207="TCI 2",0.6,IF(E207="วารสารวิชาการระดับชาติ",0.4,IF(E207="วารสารวิชาการระดับนานาชาติ",0.8,IF(E207="ตำรา",1,IF(E207="ISI/SJR",1,IF(E207="TCI 1",0.8,0))))))))</f>
        <v>0</v>
      </c>
      <c r="G207" s="31"/>
      <c r="H207" s="167"/>
      <c r="I207" s="168"/>
      <c r="J207" s="64">
        <f t="shared" si="11"/>
        <v>0</v>
      </c>
    </row>
    <row r="208" spans="1:10" ht="21.75" customHeight="1">
      <c r="A208" s="31"/>
      <c r="B208" s="31"/>
      <c r="C208" s="31"/>
      <c r="D208" s="31"/>
      <c r="E208" s="161"/>
      <c r="F208" s="39">
        <f t="shared" si="12"/>
        <v>0</v>
      </c>
      <c r="G208" s="31"/>
      <c r="H208" s="167"/>
      <c r="I208" s="168"/>
      <c r="J208" s="64">
        <f t="shared" si="11"/>
        <v>0</v>
      </c>
    </row>
    <row r="209" spans="1:10" ht="21.75" customHeight="1">
      <c r="A209" s="31"/>
      <c r="B209" s="31"/>
      <c r="C209" s="31"/>
      <c r="D209" s="31"/>
      <c r="E209" s="161"/>
      <c r="F209" s="39">
        <f t="shared" si="12"/>
        <v>0</v>
      </c>
      <c r="G209" s="31"/>
      <c r="H209" s="167"/>
      <c r="I209" s="168"/>
      <c r="J209" s="64">
        <f t="shared" si="11"/>
        <v>0</v>
      </c>
    </row>
    <row r="210" spans="1:10" ht="21.75" customHeight="1">
      <c r="A210" s="31"/>
      <c r="B210" s="31"/>
      <c r="C210" s="31"/>
      <c r="D210" s="31"/>
      <c r="E210" s="161"/>
      <c r="F210" s="39">
        <f t="shared" si="12"/>
        <v>0</v>
      </c>
      <c r="G210" s="31"/>
      <c r="H210" s="167"/>
      <c r="I210" s="168"/>
      <c r="J210" s="64">
        <f t="shared" si="11"/>
        <v>0</v>
      </c>
    </row>
    <row r="211" spans="1:10" ht="21.75" customHeight="1">
      <c r="A211" s="31"/>
      <c r="B211" s="31"/>
      <c r="C211" s="31"/>
      <c r="D211" s="31"/>
      <c r="E211" s="161"/>
      <c r="F211" s="39">
        <f t="shared" si="12"/>
        <v>0</v>
      </c>
      <c r="G211" s="31"/>
      <c r="H211" s="167"/>
      <c r="I211" s="168"/>
      <c r="J211" s="64">
        <f t="shared" si="11"/>
        <v>0</v>
      </c>
    </row>
    <row r="212" spans="1:10" ht="21.75" customHeight="1">
      <c r="A212" s="31"/>
      <c r="B212" s="31"/>
      <c r="C212" s="31"/>
      <c r="D212" s="31"/>
      <c r="E212" s="161"/>
      <c r="F212" s="39">
        <f t="shared" si="12"/>
        <v>0</v>
      </c>
      <c r="G212" s="31"/>
      <c r="H212" s="167"/>
      <c r="I212" s="168"/>
      <c r="J212" s="64">
        <f t="shared" si="11"/>
        <v>0</v>
      </c>
    </row>
    <row r="213" spans="1:10" ht="21.75" customHeight="1">
      <c r="A213" s="31"/>
      <c r="B213" s="31"/>
      <c r="C213" s="31"/>
      <c r="D213" s="31"/>
      <c r="E213" s="161"/>
      <c r="F213" s="39">
        <f t="shared" si="12"/>
        <v>0</v>
      </c>
      <c r="G213" s="31"/>
      <c r="H213" s="167"/>
      <c r="I213" s="168"/>
      <c r="J213" s="64">
        <f t="shared" si="11"/>
        <v>0</v>
      </c>
    </row>
    <row r="214" spans="1:10" ht="21.75" customHeight="1">
      <c r="A214" s="31"/>
      <c r="B214" s="31"/>
      <c r="C214" s="31"/>
      <c r="D214" s="31"/>
      <c r="E214" s="161"/>
      <c r="F214" s="39">
        <f t="shared" si="12"/>
        <v>0</v>
      </c>
      <c r="G214" s="31"/>
      <c r="H214" s="167"/>
      <c r="I214" s="168"/>
      <c r="J214" s="64">
        <f t="shared" si="11"/>
        <v>0</v>
      </c>
    </row>
    <row r="215" spans="1:10" ht="21.75" customHeight="1">
      <c r="A215" s="31"/>
      <c r="B215" s="31"/>
      <c r="C215" s="31"/>
      <c r="D215" s="31"/>
      <c r="E215" s="161"/>
      <c r="F215" s="39">
        <f t="shared" si="12"/>
        <v>0</v>
      </c>
      <c r="G215" s="31"/>
      <c r="H215" s="167"/>
      <c r="I215" s="168"/>
      <c r="J215" s="64">
        <f t="shared" si="11"/>
        <v>0</v>
      </c>
    </row>
    <row r="216" spans="1:10" ht="21.75" customHeight="1">
      <c r="A216" s="31"/>
      <c r="B216" s="31"/>
      <c r="C216" s="31"/>
      <c r="D216" s="31"/>
      <c r="E216" s="161"/>
      <c r="F216" s="39">
        <f t="shared" si="12"/>
        <v>0</v>
      </c>
      <c r="G216" s="31"/>
      <c r="H216" s="167"/>
      <c r="I216" s="168"/>
      <c r="J216" s="64">
        <f t="shared" si="11"/>
        <v>0</v>
      </c>
    </row>
    <row r="217" spans="1:10" ht="21.75" customHeight="1">
      <c r="A217" s="31"/>
      <c r="B217" s="31"/>
      <c r="C217" s="31"/>
      <c r="D217" s="31"/>
      <c r="E217" s="161"/>
      <c r="F217" s="39">
        <f t="shared" si="12"/>
        <v>0</v>
      </c>
      <c r="G217" s="31"/>
      <c r="H217" s="167"/>
      <c r="I217" s="168"/>
      <c r="J217" s="64">
        <f t="shared" si="11"/>
        <v>0</v>
      </c>
    </row>
    <row r="218" spans="1:10" ht="21.75" customHeight="1">
      <c r="A218" s="31"/>
      <c r="B218" s="31"/>
      <c r="C218" s="31"/>
      <c r="D218" s="31"/>
      <c r="E218" s="161"/>
      <c r="F218" s="39">
        <f t="shared" si="12"/>
        <v>0</v>
      </c>
      <c r="G218" s="31"/>
      <c r="H218" s="167"/>
      <c r="I218" s="168"/>
      <c r="J218" s="64">
        <f t="shared" si="11"/>
        <v>0</v>
      </c>
    </row>
    <row r="219" spans="1:10" ht="21.75" customHeight="1">
      <c r="A219" s="31"/>
      <c r="B219" s="31"/>
      <c r="C219" s="31"/>
      <c r="D219" s="31"/>
      <c r="E219" s="161"/>
      <c r="F219" s="39">
        <f t="shared" si="12"/>
        <v>0</v>
      </c>
      <c r="G219" s="31"/>
      <c r="H219" s="167"/>
      <c r="I219" s="168"/>
      <c r="J219" s="64">
        <f t="shared" si="11"/>
        <v>0</v>
      </c>
    </row>
    <row r="220" spans="1:10" ht="21.75" customHeight="1">
      <c r="A220" s="31"/>
      <c r="B220" s="31"/>
      <c r="C220" s="31"/>
      <c r="D220" s="31"/>
      <c r="E220" s="161"/>
      <c r="F220" s="39">
        <f t="shared" si="12"/>
        <v>0</v>
      </c>
      <c r="G220" s="31"/>
      <c r="H220" s="167"/>
      <c r="I220" s="168"/>
      <c r="J220" s="64">
        <f t="shared" si="11"/>
        <v>0</v>
      </c>
    </row>
    <row r="221" spans="1:10" ht="21.75" customHeight="1">
      <c r="A221" s="31"/>
      <c r="B221" s="31"/>
      <c r="C221" s="31"/>
      <c r="D221" s="31"/>
      <c r="E221" s="161"/>
      <c r="F221" s="39">
        <f t="shared" si="12"/>
        <v>0</v>
      </c>
      <c r="G221" s="31"/>
      <c r="H221" s="167"/>
      <c r="I221" s="168"/>
      <c r="J221" s="64">
        <f t="shared" si="11"/>
        <v>0</v>
      </c>
    </row>
    <row r="222" spans="1:10" ht="21.75" customHeight="1">
      <c r="A222" s="31"/>
      <c r="B222" s="31"/>
      <c r="C222" s="31"/>
      <c r="D222" s="31"/>
      <c r="E222" s="161"/>
      <c r="F222" s="39">
        <f t="shared" si="12"/>
        <v>0</v>
      </c>
      <c r="G222" s="31"/>
      <c r="H222" s="167"/>
      <c r="I222" s="168"/>
      <c r="J222" s="64">
        <f t="shared" si="11"/>
        <v>0</v>
      </c>
    </row>
    <row r="223" spans="1:10" ht="21.75" customHeight="1">
      <c r="A223" s="31"/>
      <c r="B223" s="31"/>
      <c r="C223" s="31"/>
      <c r="D223" s="31"/>
      <c r="E223" s="161"/>
      <c r="F223" s="39">
        <f t="shared" si="12"/>
        <v>0</v>
      </c>
      <c r="G223" s="31"/>
      <c r="H223" s="167"/>
      <c r="I223" s="168"/>
      <c r="J223" s="64">
        <f t="shared" si="11"/>
        <v>0</v>
      </c>
    </row>
    <row r="224" spans="1:10" ht="21.75" customHeight="1">
      <c r="A224" s="31"/>
      <c r="B224" s="31"/>
      <c r="C224" s="31"/>
      <c r="D224" s="31"/>
      <c r="E224" s="161"/>
      <c r="F224" s="39">
        <f t="shared" si="12"/>
        <v>0</v>
      </c>
      <c r="G224" s="31"/>
      <c r="H224" s="167"/>
      <c r="I224" s="168"/>
      <c r="J224" s="64">
        <f t="shared" si="11"/>
        <v>0</v>
      </c>
    </row>
    <row r="225" spans="1:10" ht="21.75" customHeight="1">
      <c r="A225" s="31"/>
      <c r="B225" s="31"/>
      <c r="C225" s="31"/>
      <c r="D225" s="31"/>
      <c r="E225" s="161"/>
      <c r="F225" s="39">
        <f t="shared" si="12"/>
        <v>0</v>
      </c>
      <c r="G225" s="31"/>
      <c r="H225" s="167"/>
      <c r="I225" s="168"/>
      <c r="J225" s="64">
        <f t="shared" si="11"/>
        <v>0</v>
      </c>
    </row>
    <row r="226" spans="1:10" ht="21.75" customHeight="1">
      <c r="A226" s="31"/>
      <c r="B226" s="31"/>
      <c r="C226" s="31"/>
      <c r="D226" s="31"/>
      <c r="E226" s="161"/>
      <c r="F226" s="39">
        <f t="shared" si="12"/>
        <v>0</v>
      </c>
      <c r="G226" s="31"/>
      <c r="H226" s="167"/>
      <c r="I226" s="168"/>
      <c r="J226" s="64">
        <f t="shared" si="11"/>
        <v>0</v>
      </c>
    </row>
    <row r="227" spans="1:10" ht="21.75" customHeight="1">
      <c r="A227" s="31"/>
      <c r="B227" s="31"/>
      <c r="C227" s="31"/>
      <c r="D227" s="31"/>
      <c r="E227" s="161"/>
      <c r="F227" s="39">
        <f t="shared" si="12"/>
        <v>0</v>
      </c>
      <c r="G227" s="31"/>
      <c r="H227" s="167"/>
      <c r="I227" s="168"/>
      <c r="J227" s="64">
        <f t="shared" si="11"/>
        <v>0</v>
      </c>
    </row>
    <row r="228" spans="1:10" ht="21.75" customHeight="1">
      <c r="A228" s="31"/>
      <c r="B228" s="31"/>
      <c r="C228" s="31"/>
      <c r="D228" s="31"/>
      <c r="E228" s="161"/>
      <c r="F228" s="39">
        <f t="shared" si="12"/>
        <v>0</v>
      </c>
      <c r="G228" s="31"/>
      <c r="H228" s="167"/>
      <c r="I228" s="168"/>
      <c r="J228" s="64">
        <f t="shared" si="11"/>
        <v>0</v>
      </c>
    </row>
    <row r="229" spans="1:10" ht="21.75" customHeight="1">
      <c r="A229" s="31"/>
      <c r="B229" s="31"/>
      <c r="C229" s="31"/>
      <c r="D229" s="31"/>
      <c r="E229" s="161"/>
      <c r="F229" s="39">
        <f t="shared" si="12"/>
        <v>0</v>
      </c>
      <c r="G229" s="31"/>
      <c r="H229" s="167"/>
      <c r="I229" s="168"/>
      <c r="J229" s="64">
        <f t="shared" si="11"/>
        <v>0</v>
      </c>
    </row>
    <row r="230" spans="1:10" ht="21.75" customHeight="1">
      <c r="A230" s="31"/>
      <c r="B230" s="31"/>
      <c r="C230" s="31"/>
      <c r="D230" s="31"/>
      <c r="E230" s="161"/>
      <c r="F230" s="39">
        <f t="shared" si="12"/>
        <v>0</v>
      </c>
      <c r="G230" s="31"/>
      <c r="H230" s="167"/>
      <c r="I230" s="168"/>
      <c r="J230" s="64">
        <f t="shared" si="11"/>
        <v>0</v>
      </c>
    </row>
    <row r="231" spans="1:10" ht="21.75" customHeight="1">
      <c r="A231" s="31"/>
      <c r="B231" s="31"/>
      <c r="C231" s="31"/>
      <c r="D231" s="31"/>
      <c r="E231" s="161"/>
      <c r="F231" s="39">
        <f t="shared" si="12"/>
        <v>0</v>
      </c>
      <c r="G231" s="31"/>
      <c r="H231" s="167"/>
      <c r="I231" s="168"/>
      <c r="J231" s="64">
        <f t="shared" si="11"/>
        <v>0</v>
      </c>
    </row>
    <row r="232" spans="1:10" ht="21.75" customHeight="1">
      <c r="A232" s="31"/>
      <c r="B232" s="31"/>
      <c r="C232" s="31"/>
      <c r="D232" s="31"/>
      <c r="E232" s="161"/>
      <c r="F232" s="39">
        <f t="shared" si="12"/>
        <v>0</v>
      </c>
      <c r="G232" s="31"/>
      <c r="H232" s="167"/>
      <c r="I232" s="168"/>
      <c r="J232" s="64">
        <f t="shared" si="11"/>
        <v>0</v>
      </c>
    </row>
    <row r="233" spans="1:10" ht="21.75" customHeight="1">
      <c r="A233" s="31"/>
      <c r="B233" s="31"/>
      <c r="C233" s="31"/>
      <c r="D233" s="31"/>
      <c r="E233" s="161"/>
      <c r="F233" s="39">
        <f t="shared" si="12"/>
        <v>0</v>
      </c>
      <c r="G233" s="31"/>
      <c r="H233" s="167"/>
      <c r="I233" s="168"/>
      <c r="J233" s="64">
        <f t="shared" si="11"/>
        <v>0</v>
      </c>
    </row>
    <row r="234" spans="1:10" ht="21.75" customHeight="1">
      <c r="A234" s="31"/>
      <c r="B234" s="31"/>
      <c r="C234" s="31"/>
      <c r="D234" s="31"/>
      <c r="E234" s="161"/>
      <c r="F234" s="39">
        <f t="shared" si="12"/>
        <v>0</v>
      </c>
      <c r="G234" s="31"/>
      <c r="H234" s="167"/>
      <c r="I234" s="168"/>
      <c r="J234" s="64">
        <f t="shared" si="11"/>
        <v>0</v>
      </c>
    </row>
    <row r="235" spans="1:10" ht="21.75" customHeight="1">
      <c r="A235" s="31"/>
      <c r="B235" s="31"/>
      <c r="C235" s="31"/>
      <c r="D235" s="31"/>
      <c r="E235" s="161"/>
      <c r="F235" s="39">
        <f t="shared" si="12"/>
        <v>0</v>
      </c>
      <c r="G235" s="31"/>
      <c r="H235" s="167"/>
      <c r="I235" s="168"/>
      <c r="J235" s="64">
        <f t="shared" si="11"/>
        <v>0</v>
      </c>
    </row>
    <row r="236" spans="1:10" ht="21.75" customHeight="1">
      <c r="A236" s="31"/>
      <c r="B236" s="31"/>
      <c r="C236" s="31"/>
      <c r="D236" s="31"/>
      <c r="E236" s="161"/>
      <c r="F236" s="39">
        <f t="shared" si="12"/>
        <v>0</v>
      </c>
      <c r="G236" s="31"/>
      <c r="H236" s="167"/>
      <c r="I236" s="168"/>
      <c r="J236" s="64">
        <f t="shared" si="11"/>
        <v>0</v>
      </c>
    </row>
  </sheetData>
  <autoFilter ref="A2:J2">
    <sortState ref="A3:J237">
      <sortCondition descending="1" ref="A2"/>
    </sortState>
  </autoFilter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ตัวเลือก!$D$1:$D$9</xm:f>
          </x14:formula1>
          <xm:sqref>G7:G10 G4:G5 G13:G14 G16:G21 G23:G35 G37:G236</xm:sqref>
        </x14:dataValidation>
        <x14:dataValidation type="list" allowBlank="1" showInputMessage="1" showErrorMessage="1">
          <x14:formula1>
            <xm:f>ตัวเลือก!$A$2:$A$13</xm:f>
          </x14:formula1>
          <xm:sqref>E3:E236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28"/>
  <sheetViews>
    <sheetView windowProtection="1" topLeftCell="C1" zoomScaleNormal="100" zoomScaleSheetLayoutView="100" workbookViewId="0">
      <pane ySplit="2" topLeftCell="A3" activePane="bottomLeft" state="frozen"/>
      <selection pane="bottomLeft" activeCell="D1" sqref="D1:D1048576"/>
    </sheetView>
  </sheetViews>
  <sheetFormatPr defaultRowHeight="23.25" customHeight="1"/>
  <cols>
    <col min="1" max="1" width="3.25" customWidth="1"/>
    <col min="2" max="2" width="50" customWidth="1"/>
    <col min="3" max="3" width="15.375" customWidth="1"/>
    <col min="4" max="4" width="9.875" customWidth="1"/>
    <col min="5" max="5" width="12.625" customWidth="1"/>
    <col min="6" max="6" width="14.875" customWidth="1"/>
    <col min="7" max="7" width="9.75" customWidth="1"/>
    <col min="8" max="8" width="22" customWidth="1"/>
    <col min="9" max="9" width="27.25" customWidth="1"/>
  </cols>
  <sheetData>
    <row r="1" spans="1:9" ht="23.25" customHeight="1">
      <c r="A1" s="12" t="s">
        <v>48</v>
      </c>
      <c r="B1" s="8"/>
      <c r="C1" s="8"/>
      <c r="D1" s="8"/>
      <c r="E1" s="8"/>
      <c r="F1" s="8"/>
      <c r="G1" s="8"/>
      <c r="H1" s="127"/>
      <c r="I1" s="8"/>
    </row>
    <row r="2" spans="1:9" s="20" customFormat="1" ht="39.75" customHeight="1">
      <c r="A2" s="16" t="s">
        <v>41</v>
      </c>
      <c r="B2" s="16" t="s">
        <v>42</v>
      </c>
      <c r="C2" s="16" t="s">
        <v>43</v>
      </c>
      <c r="D2" s="19" t="s">
        <v>44</v>
      </c>
      <c r="E2" s="19" t="s">
        <v>1244</v>
      </c>
      <c r="F2" s="16" t="s">
        <v>45</v>
      </c>
      <c r="G2" s="16" t="s">
        <v>46</v>
      </c>
      <c r="H2" s="17" t="s">
        <v>1355</v>
      </c>
      <c r="I2" s="17" t="s">
        <v>0</v>
      </c>
    </row>
    <row r="3" spans="1:9" ht="23.25" customHeight="1">
      <c r="A3" s="13" t="s">
        <v>49</v>
      </c>
      <c r="B3" s="10"/>
      <c r="C3" s="10"/>
      <c r="D3" s="10"/>
      <c r="E3" s="10"/>
      <c r="F3" s="18" t="s">
        <v>56</v>
      </c>
      <c r="G3" s="10"/>
      <c r="H3" s="14"/>
      <c r="I3" s="14" t="s">
        <v>49</v>
      </c>
    </row>
    <row r="4" spans="1:9" ht="23.25" customHeight="1">
      <c r="A4" s="65">
        <v>4</v>
      </c>
      <c r="B4" s="60" t="s">
        <v>1327</v>
      </c>
      <c r="C4" s="61" t="s">
        <v>1328</v>
      </c>
      <c r="D4" s="67">
        <v>120000</v>
      </c>
      <c r="E4" s="69"/>
      <c r="F4" s="31" t="s">
        <v>47</v>
      </c>
      <c r="G4" s="10"/>
      <c r="H4" s="61" t="s">
        <v>36</v>
      </c>
      <c r="I4" s="61" t="s">
        <v>49</v>
      </c>
    </row>
    <row r="5" spans="1:9" ht="23.25" customHeight="1">
      <c r="A5" s="65">
        <v>1</v>
      </c>
      <c r="B5" s="60" t="s">
        <v>1245</v>
      </c>
      <c r="C5" s="61" t="s">
        <v>1246</v>
      </c>
      <c r="D5" s="62">
        <v>84500</v>
      </c>
      <c r="E5" s="61" t="s">
        <v>1247</v>
      </c>
      <c r="F5" s="31" t="s">
        <v>47</v>
      </c>
      <c r="G5" s="61"/>
      <c r="H5" s="61" t="s">
        <v>34</v>
      </c>
      <c r="I5" s="61" t="s">
        <v>49</v>
      </c>
    </row>
    <row r="6" spans="1:9" ht="23.25" customHeight="1">
      <c r="A6" s="65">
        <v>2</v>
      </c>
      <c r="B6" s="60" t="s">
        <v>1248</v>
      </c>
      <c r="C6" s="61" t="s">
        <v>1249</v>
      </c>
      <c r="D6" s="62">
        <v>77000</v>
      </c>
      <c r="E6" s="61" t="s">
        <v>1247</v>
      </c>
      <c r="F6" s="31" t="s">
        <v>47</v>
      </c>
      <c r="G6" s="61"/>
      <c r="H6" s="61" t="s">
        <v>34</v>
      </c>
      <c r="I6" s="61" t="s">
        <v>49</v>
      </c>
    </row>
    <row r="7" spans="1:9" ht="23.25" customHeight="1">
      <c r="A7" s="65">
        <v>3</v>
      </c>
      <c r="B7" s="60" t="s">
        <v>1325</v>
      </c>
      <c r="C7" s="61" t="s">
        <v>1326</v>
      </c>
      <c r="D7" s="70">
        <v>108000</v>
      </c>
      <c r="E7" s="69"/>
      <c r="F7" s="31" t="s">
        <v>47</v>
      </c>
      <c r="G7" s="10"/>
      <c r="H7" s="61" t="s">
        <v>34</v>
      </c>
      <c r="I7" s="61" t="s">
        <v>49</v>
      </c>
    </row>
    <row r="8" spans="1:9" ht="23.25" customHeight="1">
      <c r="A8" s="65">
        <v>5</v>
      </c>
      <c r="B8" s="60" t="s">
        <v>1329</v>
      </c>
      <c r="C8" s="61" t="s">
        <v>1330</v>
      </c>
      <c r="D8" s="67">
        <v>111000</v>
      </c>
      <c r="E8" s="69"/>
      <c r="F8" s="31" t="s">
        <v>47</v>
      </c>
      <c r="G8" s="10"/>
      <c r="H8" s="61" t="s">
        <v>34</v>
      </c>
      <c r="I8" s="61" t="s">
        <v>49</v>
      </c>
    </row>
    <row r="9" spans="1:9" ht="23.25" customHeight="1">
      <c r="A9" s="65">
        <v>6</v>
      </c>
      <c r="B9" s="60" t="s">
        <v>1331</v>
      </c>
      <c r="C9" s="61" t="s">
        <v>1332</v>
      </c>
      <c r="D9" s="67">
        <v>93600</v>
      </c>
      <c r="E9" s="69"/>
      <c r="F9" s="31" t="s">
        <v>47</v>
      </c>
      <c r="G9" s="10"/>
      <c r="H9" s="61" t="s">
        <v>34</v>
      </c>
      <c r="I9" s="61" t="s">
        <v>49</v>
      </c>
    </row>
    <row r="10" spans="1:9" ht="23.25" customHeight="1">
      <c r="A10" s="13" t="s">
        <v>50</v>
      </c>
      <c r="B10" s="10"/>
      <c r="C10" s="10"/>
      <c r="D10" s="10"/>
      <c r="E10" s="10"/>
      <c r="F10" s="18" t="s">
        <v>56</v>
      </c>
      <c r="G10" s="10"/>
      <c r="H10" s="61"/>
      <c r="I10" s="14" t="s">
        <v>50</v>
      </c>
    </row>
    <row r="11" spans="1:9" ht="23.25" customHeight="1">
      <c r="A11" s="65">
        <v>1</v>
      </c>
      <c r="B11" s="60" t="s">
        <v>1250</v>
      </c>
      <c r="C11" s="61" t="s">
        <v>1251</v>
      </c>
      <c r="D11" s="62">
        <v>101500</v>
      </c>
      <c r="E11" s="61" t="s">
        <v>1247</v>
      </c>
      <c r="F11" s="31" t="s">
        <v>47</v>
      </c>
      <c r="G11" s="61"/>
      <c r="H11" s="61" t="s">
        <v>34</v>
      </c>
      <c r="I11" s="61" t="s">
        <v>50</v>
      </c>
    </row>
    <row r="12" spans="1:9" ht="23.25" customHeight="1">
      <c r="A12" s="13" t="s">
        <v>51</v>
      </c>
      <c r="B12" s="10"/>
      <c r="C12" s="10"/>
      <c r="D12" s="10"/>
      <c r="E12" s="10"/>
      <c r="F12" s="18" t="s">
        <v>56</v>
      </c>
      <c r="G12" s="10"/>
      <c r="H12" s="61"/>
      <c r="I12" s="14" t="s">
        <v>51</v>
      </c>
    </row>
    <row r="13" spans="1:9" ht="23.25" customHeight="1">
      <c r="A13" s="11">
        <v>2</v>
      </c>
      <c r="B13" s="60" t="s">
        <v>1333</v>
      </c>
      <c r="C13" s="61" t="s">
        <v>1334</v>
      </c>
      <c r="D13" s="67">
        <v>98000</v>
      </c>
      <c r="E13" s="69"/>
      <c r="F13" s="31" t="s">
        <v>47</v>
      </c>
      <c r="G13" s="10"/>
      <c r="H13" s="61" t="s">
        <v>36</v>
      </c>
      <c r="I13" s="61" t="s">
        <v>51</v>
      </c>
    </row>
    <row r="14" spans="1:9" ht="23.25" customHeight="1">
      <c r="A14" s="11">
        <v>3</v>
      </c>
      <c r="B14" s="60" t="s">
        <v>1335</v>
      </c>
      <c r="C14" s="61" t="s">
        <v>1336</v>
      </c>
      <c r="D14" s="67">
        <v>98500</v>
      </c>
      <c r="E14" s="69"/>
      <c r="F14" s="31" t="s">
        <v>47</v>
      </c>
      <c r="G14" s="10"/>
      <c r="H14" s="61" t="s">
        <v>35</v>
      </c>
      <c r="I14" s="61" t="s">
        <v>51</v>
      </c>
    </row>
    <row r="15" spans="1:9" ht="23.25" customHeight="1">
      <c r="A15" s="65">
        <v>1</v>
      </c>
      <c r="B15" s="60" t="s">
        <v>1252</v>
      </c>
      <c r="C15" s="61" t="s">
        <v>1253</v>
      </c>
      <c r="D15" s="62">
        <v>77000</v>
      </c>
      <c r="E15" s="61" t="s">
        <v>1247</v>
      </c>
      <c r="F15" s="31" t="s">
        <v>47</v>
      </c>
      <c r="G15" s="61"/>
      <c r="H15" s="61" t="s">
        <v>34</v>
      </c>
      <c r="I15" s="61" t="s">
        <v>51</v>
      </c>
    </row>
    <row r="16" spans="1:9" ht="23.25" customHeight="1">
      <c r="A16" s="13" t="s">
        <v>52</v>
      </c>
      <c r="B16" s="10"/>
      <c r="C16" s="10"/>
      <c r="D16" s="10"/>
      <c r="E16" s="10"/>
      <c r="F16" s="18" t="s">
        <v>56</v>
      </c>
      <c r="G16" s="10"/>
      <c r="H16" s="61"/>
      <c r="I16" s="14" t="s">
        <v>52</v>
      </c>
    </row>
    <row r="17" spans="1:9" ht="23.25" customHeight="1">
      <c r="A17" s="65">
        <v>1</v>
      </c>
      <c r="B17" s="60" t="s">
        <v>1254</v>
      </c>
      <c r="C17" s="61" t="s">
        <v>1255</v>
      </c>
      <c r="D17" s="62">
        <v>89000</v>
      </c>
      <c r="E17" s="61" t="s">
        <v>1247</v>
      </c>
      <c r="F17" s="31" t="s">
        <v>47</v>
      </c>
      <c r="G17" s="61"/>
      <c r="H17" s="61" t="s">
        <v>38</v>
      </c>
      <c r="I17" s="61" t="s">
        <v>52</v>
      </c>
    </row>
    <row r="18" spans="1:9" ht="23.25" customHeight="1">
      <c r="A18" s="65">
        <v>2</v>
      </c>
      <c r="B18" s="60" t="s">
        <v>1256</v>
      </c>
      <c r="C18" s="61" t="s">
        <v>1257</v>
      </c>
      <c r="D18" s="62">
        <v>91500</v>
      </c>
      <c r="E18" s="61" t="s">
        <v>1247</v>
      </c>
      <c r="F18" s="31" t="s">
        <v>47</v>
      </c>
      <c r="G18" s="61"/>
      <c r="H18" s="61" t="s">
        <v>38</v>
      </c>
      <c r="I18" s="61" t="s">
        <v>52</v>
      </c>
    </row>
    <row r="19" spans="1:9" ht="23.25" customHeight="1">
      <c r="A19" s="65">
        <v>5</v>
      </c>
      <c r="B19" s="60" t="s">
        <v>1339</v>
      </c>
      <c r="C19" s="61" t="s">
        <v>1340</v>
      </c>
      <c r="D19" s="67">
        <v>111000</v>
      </c>
      <c r="E19" s="69"/>
      <c r="F19" s="31" t="s">
        <v>47</v>
      </c>
      <c r="G19" s="10"/>
      <c r="H19" s="61" t="s">
        <v>37</v>
      </c>
      <c r="I19" s="61" t="s">
        <v>52</v>
      </c>
    </row>
    <row r="20" spans="1:9" ht="23.25" customHeight="1">
      <c r="A20" s="65">
        <v>3</v>
      </c>
      <c r="B20" s="60" t="s">
        <v>1258</v>
      </c>
      <c r="C20" s="61" t="s">
        <v>1259</v>
      </c>
      <c r="D20" s="62">
        <v>102000</v>
      </c>
      <c r="E20" s="61" t="s">
        <v>1247</v>
      </c>
      <c r="F20" s="31" t="s">
        <v>47</v>
      </c>
      <c r="G20" s="61"/>
      <c r="H20" s="61" t="s">
        <v>34</v>
      </c>
      <c r="I20" s="61" t="s">
        <v>52</v>
      </c>
    </row>
    <row r="21" spans="1:9" ht="23.25" customHeight="1">
      <c r="A21" s="65">
        <v>4</v>
      </c>
      <c r="B21" s="60" t="s">
        <v>1337</v>
      </c>
      <c r="C21" s="61" t="s">
        <v>1338</v>
      </c>
      <c r="D21" s="68">
        <v>101500</v>
      </c>
      <c r="E21" s="69"/>
      <c r="F21" s="31" t="s">
        <v>47</v>
      </c>
      <c r="G21" s="10"/>
      <c r="H21" s="61" t="s">
        <v>34</v>
      </c>
      <c r="I21" s="61" t="s">
        <v>52</v>
      </c>
    </row>
    <row r="22" spans="1:9" ht="23.25" customHeight="1">
      <c r="A22" s="9" t="s">
        <v>53</v>
      </c>
      <c r="B22" s="10"/>
      <c r="C22" s="10"/>
      <c r="D22" s="10"/>
      <c r="E22" s="10"/>
      <c r="F22" s="18" t="s">
        <v>56</v>
      </c>
      <c r="G22" s="10"/>
      <c r="H22" s="61"/>
      <c r="I22" s="15" t="s">
        <v>53</v>
      </c>
    </row>
    <row r="23" spans="1:9" ht="23.25" customHeight="1">
      <c r="A23" s="65">
        <v>2</v>
      </c>
      <c r="B23" s="60" t="s">
        <v>1262</v>
      </c>
      <c r="C23" s="61" t="s">
        <v>1263</v>
      </c>
      <c r="D23" s="62">
        <v>91500</v>
      </c>
      <c r="E23" s="61" t="s">
        <v>1247</v>
      </c>
      <c r="F23" s="31" t="s">
        <v>47</v>
      </c>
      <c r="G23" s="61"/>
      <c r="H23" s="61" t="s">
        <v>38</v>
      </c>
      <c r="I23" s="61" t="s">
        <v>53</v>
      </c>
    </row>
    <row r="24" spans="1:9" ht="23.25" customHeight="1">
      <c r="A24" s="65">
        <v>5</v>
      </c>
      <c r="B24" s="60" t="s">
        <v>1311</v>
      </c>
      <c r="C24" s="61" t="s">
        <v>1312</v>
      </c>
      <c r="D24" s="66">
        <v>100000</v>
      </c>
      <c r="E24" s="69"/>
      <c r="F24" s="31" t="s">
        <v>47</v>
      </c>
      <c r="G24" s="10"/>
      <c r="H24" s="61" t="s">
        <v>35</v>
      </c>
      <c r="I24" s="61" t="s">
        <v>53</v>
      </c>
    </row>
    <row r="25" spans="1:9" ht="23.25" customHeight="1">
      <c r="A25" s="65">
        <v>1</v>
      </c>
      <c r="B25" s="60" t="s">
        <v>1260</v>
      </c>
      <c r="C25" s="61" t="s">
        <v>1261</v>
      </c>
      <c r="D25" s="62">
        <v>69000</v>
      </c>
      <c r="E25" s="61" t="s">
        <v>1247</v>
      </c>
      <c r="F25" s="31" t="s">
        <v>47</v>
      </c>
      <c r="G25" s="61"/>
      <c r="H25" s="61" t="s">
        <v>34</v>
      </c>
      <c r="I25" s="61" t="s">
        <v>53</v>
      </c>
    </row>
    <row r="26" spans="1:9" ht="23.25" customHeight="1">
      <c r="A26" s="65">
        <v>3</v>
      </c>
      <c r="B26" s="60" t="s">
        <v>1307</v>
      </c>
      <c r="C26" s="61" t="s">
        <v>1308</v>
      </c>
      <c r="D26" s="66">
        <v>155000</v>
      </c>
      <c r="E26" s="69"/>
      <c r="F26" s="31" t="s">
        <v>47</v>
      </c>
      <c r="G26" s="10"/>
      <c r="H26" s="61" t="s">
        <v>34</v>
      </c>
      <c r="I26" s="61" t="s">
        <v>53</v>
      </c>
    </row>
    <row r="27" spans="1:9" ht="23.25" customHeight="1">
      <c r="A27" s="65">
        <v>4</v>
      </c>
      <c r="B27" s="60" t="s">
        <v>1309</v>
      </c>
      <c r="C27" s="61" t="s">
        <v>1310</v>
      </c>
      <c r="D27" s="66">
        <v>120000</v>
      </c>
      <c r="E27" s="69"/>
      <c r="F27" s="31" t="s">
        <v>47</v>
      </c>
      <c r="G27" s="10"/>
      <c r="H27" s="61" t="s">
        <v>34</v>
      </c>
      <c r="I27" s="61" t="s">
        <v>53</v>
      </c>
    </row>
    <row r="28" spans="1:9" ht="23.25" customHeight="1">
      <c r="A28" s="65">
        <v>6</v>
      </c>
      <c r="B28" s="60" t="s">
        <v>1313</v>
      </c>
      <c r="C28" s="61" t="s">
        <v>1314</v>
      </c>
      <c r="D28" s="66">
        <v>100000</v>
      </c>
      <c r="E28" s="69"/>
      <c r="F28" s="31" t="s">
        <v>47</v>
      </c>
      <c r="G28" s="10"/>
      <c r="H28" s="61" t="s">
        <v>34</v>
      </c>
      <c r="I28" s="61" t="s">
        <v>53</v>
      </c>
    </row>
    <row r="29" spans="1:9" ht="23.25" customHeight="1">
      <c r="A29" s="65">
        <v>7</v>
      </c>
      <c r="B29" s="60" t="s">
        <v>1341</v>
      </c>
      <c r="C29" s="61" t="s">
        <v>1342</v>
      </c>
      <c r="D29" s="67">
        <v>120000</v>
      </c>
      <c r="E29" s="69"/>
      <c r="F29" s="31" t="s">
        <v>47</v>
      </c>
      <c r="G29" s="10"/>
      <c r="H29" s="61" t="s">
        <v>34</v>
      </c>
      <c r="I29" s="61" t="s">
        <v>53</v>
      </c>
    </row>
    <row r="30" spans="1:9" ht="23.25" customHeight="1">
      <c r="A30" s="13" t="s">
        <v>54</v>
      </c>
      <c r="B30" s="10"/>
      <c r="C30" s="10"/>
      <c r="D30" s="10"/>
      <c r="E30" s="10"/>
      <c r="F30" s="18" t="s">
        <v>56</v>
      </c>
      <c r="G30" s="10"/>
      <c r="H30" s="61"/>
      <c r="I30" s="14" t="s">
        <v>54</v>
      </c>
    </row>
    <row r="31" spans="1:9" ht="23.25" customHeight="1">
      <c r="A31" s="65">
        <v>15</v>
      </c>
      <c r="B31" s="60" t="s">
        <v>1293</v>
      </c>
      <c r="C31" s="61" t="s">
        <v>1294</v>
      </c>
      <c r="D31" s="62">
        <v>76600</v>
      </c>
      <c r="E31" s="61" t="s">
        <v>1247</v>
      </c>
      <c r="F31" s="31" t="s">
        <v>47</v>
      </c>
      <c r="G31" s="61"/>
      <c r="H31" s="61" t="s">
        <v>36</v>
      </c>
      <c r="I31" s="61" t="s">
        <v>54</v>
      </c>
    </row>
    <row r="32" spans="1:9" ht="23.25" customHeight="1">
      <c r="A32" s="65">
        <v>3</v>
      </c>
      <c r="B32" s="63" t="s">
        <v>1269</v>
      </c>
      <c r="C32" s="61" t="s">
        <v>1270</v>
      </c>
      <c r="D32" s="62">
        <v>94000</v>
      </c>
      <c r="E32" s="61" t="s">
        <v>1266</v>
      </c>
      <c r="F32" s="31" t="s">
        <v>47</v>
      </c>
      <c r="G32" s="61"/>
      <c r="H32" s="61" t="s">
        <v>35</v>
      </c>
      <c r="I32" s="61" t="s">
        <v>54</v>
      </c>
    </row>
    <row r="33" spans="1:9" ht="23.25" customHeight="1">
      <c r="A33" s="65">
        <v>9</v>
      </c>
      <c r="B33" s="60" t="s">
        <v>1281</v>
      </c>
      <c r="C33" s="61" t="s">
        <v>1282</v>
      </c>
      <c r="D33" s="62">
        <v>144000</v>
      </c>
      <c r="E33" s="61" t="s">
        <v>1247</v>
      </c>
      <c r="F33" s="31" t="s">
        <v>47</v>
      </c>
      <c r="G33" s="61"/>
      <c r="H33" s="61" t="s">
        <v>35</v>
      </c>
      <c r="I33" s="61" t="s">
        <v>54</v>
      </c>
    </row>
    <row r="34" spans="1:9" ht="23.25" customHeight="1">
      <c r="A34" s="65">
        <v>13</v>
      </c>
      <c r="B34" s="60" t="s">
        <v>1289</v>
      </c>
      <c r="C34" s="61" t="s">
        <v>1290</v>
      </c>
      <c r="D34" s="62">
        <v>89000</v>
      </c>
      <c r="E34" s="61" t="s">
        <v>1247</v>
      </c>
      <c r="F34" s="31" t="s">
        <v>47</v>
      </c>
      <c r="G34" s="61"/>
      <c r="H34" s="61" t="s">
        <v>35</v>
      </c>
      <c r="I34" s="61" t="s">
        <v>54</v>
      </c>
    </row>
    <row r="35" spans="1:9" ht="23.25" customHeight="1">
      <c r="A35" s="65">
        <v>14</v>
      </c>
      <c r="B35" s="60" t="s">
        <v>1291</v>
      </c>
      <c r="C35" s="61" t="s">
        <v>1292</v>
      </c>
      <c r="D35" s="62">
        <v>73000</v>
      </c>
      <c r="E35" s="61" t="s">
        <v>1247</v>
      </c>
      <c r="F35" s="31" t="s">
        <v>47</v>
      </c>
      <c r="G35" s="61"/>
      <c r="H35" s="61" t="s">
        <v>35</v>
      </c>
      <c r="I35" s="61" t="s">
        <v>54</v>
      </c>
    </row>
    <row r="36" spans="1:9" ht="23.25" customHeight="1">
      <c r="A36" s="65">
        <v>16</v>
      </c>
      <c r="B36" s="63" t="s">
        <v>1295</v>
      </c>
      <c r="C36" s="61" t="s">
        <v>1296</v>
      </c>
      <c r="D36" s="62">
        <v>86000</v>
      </c>
      <c r="E36" s="61" t="s">
        <v>1247</v>
      </c>
      <c r="F36" s="31" t="s">
        <v>47</v>
      </c>
      <c r="G36" s="61"/>
      <c r="H36" s="61" t="s">
        <v>35</v>
      </c>
      <c r="I36" s="61" t="s">
        <v>54</v>
      </c>
    </row>
    <row r="37" spans="1:9" ht="23.25" customHeight="1">
      <c r="A37" s="65">
        <v>21</v>
      </c>
      <c r="B37" s="60" t="s">
        <v>1323</v>
      </c>
      <c r="C37" s="61" t="s">
        <v>1324</v>
      </c>
      <c r="D37" s="66">
        <v>120000</v>
      </c>
      <c r="E37" s="69"/>
      <c r="F37" s="31" t="s">
        <v>47</v>
      </c>
      <c r="G37" s="10"/>
      <c r="H37" s="61" t="s">
        <v>35</v>
      </c>
      <c r="I37" s="61" t="s">
        <v>54</v>
      </c>
    </row>
    <row r="38" spans="1:9" ht="23.25" customHeight="1">
      <c r="A38" s="65">
        <v>25</v>
      </c>
      <c r="B38" s="60" t="s">
        <v>1349</v>
      </c>
      <c r="C38" s="61" t="s">
        <v>1350</v>
      </c>
      <c r="D38" s="67">
        <v>120000</v>
      </c>
      <c r="E38" s="69"/>
      <c r="F38" s="31" t="s">
        <v>47</v>
      </c>
      <c r="G38" s="10"/>
      <c r="H38" s="61" t="s">
        <v>35</v>
      </c>
      <c r="I38" s="61" t="s">
        <v>54</v>
      </c>
    </row>
    <row r="39" spans="1:9" ht="23.25" customHeight="1">
      <c r="A39" s="65">
        <v>1</v>
      </c>
      <c r="B39" s="63" t="s">
        <v>1264</v>
      </c>
      <c r="C39" s="61" t="s">
        <v>1265</v>
      </c>
      <c r="D39" s="62">
        <v>74000</v>
      </c>
      <c r="E39" s="61" t="s">
        <v>1266</v>
      </c>
      <c r="F39" s="31" t="s">
        <v>47</v>
      </c>
      <c r="G39" s="61"/>
      <c r="H39" s="61" t="s">
        <v>34</v>
      </c>
      <c r="I39" s="61" t="s">
        <v>54</v>
      </c>
    </row>
    <row r="40" spans="1:9" ht="23.25" customHeight="1">
      <c r="A40" s="65">
        <v>2</v>
      </c>
      <c r="B40" s="63" t="s">
        <v>1267</v>
      </c>
      <c r="C40" s="61" t="s">
        <v>1268</v>
      </c>
      <c r="D40" s="62">
        <v>45000</v>
      </c>
      <c r="E40" s="61" t="s">
        <v>1266</v>
      </c>
      <c r="F40" s="31" t="s">
        <v>47</v>
      </c>
      <c r="G40" s="61"/>
      <c r="H40" s="61" t="s">
        <v>34</v>
      </c>
      <c r="I40" s="61" t="s">
        <v>54</v>
      </c>
    </row>
    <row r="41" spans="1:9" ht="23.25" customHeight="1">
      <c r="A41" s="65">
        <v>4</v>
      </c>
      <c r="B41" s="63" t="s">
        <v>1271</v>
      </c>
      <c r="C41" s="61" t="s">
        <v>1272</v>
      </c>
      <c r="D41" s="62">
        <v>107000</v>
      </c>
      <c r="E41" s="61" t="s">
        <v>1247</v>
      </c>
      <c r="F41" s="31" t="s">
        <v>47</v>
      </c>
      <c r="G41" s="61"/>
      <c r="H41" s="61" t="s">
        <v>34</v>
      </c>
      <c r="I41" s="61" t="s">
        <v>54</v>
      </c>
    </row>
    <row r="42" spans="1:9" ht="23.25" customHeight="1">
      <c r="A42" s="65">
        <v>5</v>
      </c>
      <c r="B42" s="63" t="s">
        <v>1273</v>
      </c>
      <c r="C42" s="61" t="s">
        <v>1274</v>
      </c>
      <c r="D42" s="62">
        <v>102000</v>
      </c>
      <c r="E42" s="61" t="s">
        <v>1247</v>
      </c>
      <c r="F42" s="31" t="s">
        <v>47</v>
      </c>
      <c r="G42" s="61"/>
      <c r="H42" s="61" t="s">
        <v>34</v>
      </c>
      <c r="I42" s="61" t="s">
        <v>54</v>
      </c>
    </row>
    <row r="43" spans="1:9" ht="23.25" customHeight="1">
      <c r="A43" s="65">
        <v>6</v>
      </c>
      <c r="B43" s="63" t="s">
        <v>1275</v>
      </c>
      <c r="C43" s="61" t="s">
        <v>1276</v>
      </c>
      <c r="D43" s="62">
        <v>70000</v>
      </c>
      <c r="E43" s="61" t="s">
        <v>1247</v>
      </c>
      <c r="F43" s="31" t="s">
        <v>47</v>
      </c>
      <c r="G43" s="61"/>
      <c r="H43" s="61" t="s">
        <v>34</v>
      </c>
      <c r="I43" s="61" t="s">
        <v>54</v>
      </c>
    </row>
    <row r="44" spans="1:9" ht="23.25" customHeight="1">
      <c r="A44" s="65">
        <v>7</v>
      </c>
      <c r="B44" s="63" t="s">
        <v>1277</v>
      </c>
      <c r="C44" s="61" t="s">
        <v>1278</v>
      </c>
      <c r="D44" s="62">
        <v>77000</v>
      </c>
      <c r="E44" s="61" t="s">
        <v>1247</v>
      </c>
      <c r="F44" s="31" t="s">
        <v>47</v>
      </c>
      <c r="G44" s="61"/>
      <c r="H44" s="61" t="s">
        <v>34</v>
      </c>
      <c r="I44" s="61" t="s">
        <v>54</v>
      </c>
    </row>
    <row r="45" spans="1:9" ht="23.25" customHeight="1">
      <c r="A45" s="65">
        <v>8</v>
      </c>
      <c r="B45" s="63" t="s">
        <v>1279</v>
      </c>
      <c r="C45" s="63" t="s">
        <v>1280</v>
      </c>
      <c r="D45" s="64">
        <v>84500</v>
      </c>
      <c r="E45" s="61" t="s">
        <v>1247</v>
      </c>
      <c r="F45" s="31" t="s">
        <v>47</v>
      </c>
      <c r="G45" s="61"/>
      <c r="H45" s="61" t="s">
        <v>34</v>
      </c>
      <c r="I45" s="63" t="s">
        <v>54</v>
      </c>
    </row>
    <row r="46" spans="1:9" ht="23.25" customHeight="1">
      <c r="A46" s="65">
        <v>10</v>
      </c>
      <c r="B46" s="60" t="s">
        <v>1283</v>
      </c>
      <c r="C46" s="61" t="s">
        <v>1284</v>
      </c>
      <c r="D46" s="62">
        <v>102000</v>
      </c>
      <c r="E46" s="61" t="s">
        <v>1247</v>
      </c>
      <c r="F46" s="31" t="s">
        <v>47</v>
      </c>
      <c r="G46" s="61"/>
      <c r="H46" s="61" t="s">
        <v>34</v>
      </c>
      <c r="I46" s="61" t="s">
        <v>54</v>
      </c>
    </row>
    <row r="47" spans="1:9" ht="23.25" customHeight="1">
      <c r="A47" s="65">
        <v>11</v>
      </c>
      <c r="B47" s="60" t="s">
        <v>1285</v>
      </c>
      <c r="C47" s="61" t="s">
        <v>1286</v>
      </c>
      <c r="D47" s="62">
        <v>70000</v>
      </c>
      <c r="E47" s="61" t="s">
        <v>1247</v>
      </c>
      <c r="F47" s="31" t="s">
        <v>47</v>
      </c>
      <c r="G47" s="61"/>
      <c r="H47" s="61" t="s">
        <v>34</v>
      </c>
      <c r="I47" s="61" t="s">
        <v>54</v>
      </c>
    </row>
    <row r="48" spans="1:9" ht="23.25" customHeight="1">
      <c r="A48" s="65">
        <v>12</v>
      </c>
      <c r="B48" s="60" t="s">
        <v>1287</v>
      </c>
      <c r="C48" s="61" t="s">
        <v>1288</v>
      </c>
      <c r="D48" s="62">
        <v>91500</v>
      </c>
      <c r="E48" s="61" t="s">
        <v>1247</v>
      </c>
      <c r="F48" s="31" t="s">
        <v>47</v>
      </c>
      <c r="G48" s="61"/>
      <c r="H48" s="61" t="s">
        <v>34</v>
      </c>
      <c r="I48" s="61" t="s">
        <v>54</v>
      </c>
    </row>
    <row r="49" spans="1:9" ht="23.25" customHeight="1">
      <c r="A49" s="65">
        <v>17</v>
      </c>
      <c r="B49" s="60" t="s">
        <v>1315</v>
      </c>
      <c r="C49" s="61" t="s">
        <v>1316</v>
      </c>
      <c r="D49" s="66">
        <v>120000</v>
      </c>
      <c r="E49" s="69"/>
      <c r="F49" s="31" t="s">
        <v>47</v>
      </c>
      <c r="G49" s="10"/>
      <c r="H49" s="61" t="s">
        <v>34</v>
      </c>
      <c r="I49" s="61" t="s">
        <v>54</v>
      </c>
    </row>
    <row r="50" spans="1:9" ht="23.25" customHeight="1">
      <c r="A50" s="65">
        <v>18</v>
      </c>
      <c r="B50" s="60" t="s">
        <v>1317</v>
      </c>
      <c r="C50" s="61" t="s">
        <v>1318</v>
      </c>
      <c r="D50" s="66">
        <v>155000</v>
      </c>
      <c r="E50" s="69"/>
      <c r="F50" s="31" t="s">
        <v>47</v>
      </c>
      <c r="G50" s="10"/>
      <c r="H50" s="61" t="s">
        <v>34</v>
      </c>
      <c r="I50" s="61" t="s">
        <v>54</v>
      </c>
    </row>
    <row r="51" spans="1:9" ht="23.25" customHeight="1">
      <c r="A51" s="65">
        <v>19</v>
      </c>
      <c r="B51" s="60" t="s">
        <v>1319</v>
      </c>
      <c r="C51" s="61" t="s">
        <v>1320</v>
      </c>
      <c r="D51" s="66">
        <v>155000</v>
      </c>
      <c r="E51" s="69"/>
      <c r="F51" s="31" t="s">
        <v>47</v>
      </c>
      <c r="G51" s="10"/>
      <c r="H51" s="61" t="s">
        <v>34</v>
      </c>
      <c r="I51" s="61" t="s">
        <v>54</v>
      </c>
    </row>
    <row r="52" spans="1:9" ht="23.25" customHeight="1">
      <c r="A52" s="65">
        <v>20</v>
      </c>
      <c r="B52" s="60" t="s">
        <v>1321</v>
      </c>
      <c r="C52" s="61" t="s">
        <v>1322</v>
      </c>
      <c r="D52" s="66">
        <v>135200</v>
      </c>
      <c r="E52" s="69"/>
      <c r="F52" s="31" t="s">
        <v>47</v>
      </c>
      <c r="G52" s="10"/>
      <c r="H52" s="61" t="s">
        <v>34</v>
      </c>
      <c r="I52" s="61" t="s">
        <v>54</v>
      </c>
    </row>
    <row r="53" spans="1:9" ht="23.25" customHeight="1">
      <c r="A53" s="65">
        <v>22</v>
      </c>
      <c r="B53" s="60" t="s">
        <v>1343</v>
      </c>
      <c r="C53" s="61" t="s">
        <v>1344</v>
      </c>
      <c r="D53" s="68">
        <v>106500</v>
      </c>
      <c r="E53" s="69"/>
      <c r="F53" s="31" t="s">
        <v>47</v>
      </c>
      <c r="G53" s="10"/>
      <c r="H53" s="61" t="s">
        <v>34</v>
      </c>
      <c r="I53" s="61" t="s">
        <v>54</v>
      </c>
    </row>
    <row r="54" spans="1:9" ht="23.25" customHeight="1">
      <c r="A54" s="65">
        <v>23</v>
      </c>
      <c r="B54" s="60" t="s">
        <v>1345</v>
      </c>
      <c r="C54" s="61" t="s">
        <v>1346</v>
      </c>
      <c r="D54" s="67">
        <v>321000</v>
      </c>
      <c r="E54" s="69"/>
      <c r="F54" s="31" t="s">
        <v>47</v>
      </c>
      <c r="G54" s="10"/>
      <c r="H54" s="61" t="s">
        <v>34</v>
      </c>
      <c r="I54" s="61" t="s">
        <v>54</v>
      </c>
    </row>
    <row r="55" spans="1:9" ht="23.25" customHeight="1">
      <c r="A55" s="65">
        <v>24</v>
      </c>
      <c r="B55" s="60" t="s">
        <v>1347</v>
      </c>
      <c r="C55" s="61" t="s">
        <v>1348</v>
      </c>
      <c r="D55" s="67">
        <v>120000</v>
      </c>
      <c r="E55" s="69"/>
      <c r="F55" s="31" t="s">
        <v>47</v>
      </c>
      <c r="G55" s="10"/>
      <c r="H55" s="61" t="s">
        <v>34</v>
      </c>
      <c r="I55" s="61" t="s">
        <v>54</v>
      </c>
    </row>
    <row r="56" spans="1:9" ht="23.25" customHeight="1">
      <c r="A56" s="13" t="s">
        <v>55</v>
      </c>
      <c r="B56" s="10"/>
      <c r="C56" s="10"/>
      <c r="D56" s="10"/>
      <c r="E56" s="10"/>
      <c r="F56" s="18" t="s">
        <v>56</v>
      </c>
      <c r="G56" s="10"/>
      <c r="H56" s="61"/>
      <c r="I56" s="14" t="s">
        <v>55</v>
      </c>
    </row>
    <row r="57" spans="1:9" ht="23.25" customHeight="1">
      <c r="A57" s="65">
        <v>1</v>
      </c>
      <c r="B57" s="63" t="s">
        <v>1297</v>
      </c>
      <c r="C57" s="61" t="s">
        <v>1298</v>
      </c>
      <c r="D57" s="62">
        <v>76400</v>
      </c>
      <c r="E57" s="61" t="s">
        <v>1266</v>
      </c>
      <c r="F57" s="31" t="s">
        <v>47</v>
      </c>
      <c r="G57" s="61"/>
      <c r="H57" s="61" t="s">
        <v>35</v>
      </c>
      <c r="I57" s="61" t="s">
        <v>55</v>
      </c>
    </row>
    <row r="58" spans="1:9" ht="23.25" customHeight="1">
      <c r="A58" s="65">
        <v>2</v>
      </c>
      <c r="B58" s="60" t="s">
        <v>1299</v>
      </c>
      <c r="C58" s="61" t="s">
        <v>1300</v>
      </c>
      <c r="D58" s="62">
        <v>91000</v>
      </c>
      <c r="E58" s="61" t="s">
        <v>1247</v>
      </c>
      <c r="F58" s="31" t="s">
        <v>47</v>
      </c>
      <c r="G58" s="61"/>
      <c r="H58" s="61" t="s">
        <v>34</v>
      </c>
      <c r="I58" s="61" t="s">
        <v>55</v>
      </c>
    </row>
    <row r="59" spans="1:9" ht="23.25" customHeight="1">
      <c r="A59" s="65">
        <v>3</v>
      </c>
      <c r="B59" s="60" t="s">
        <v>1301</v>
      </c>
      <c r="C59" s="61" t="s">
        <v>1302</v>
      </c>
      <c r="D59" s="62">
        <v>70000</v>
      </c>
      <c r="E59" s="61" t="s">
        <v>1247</v>
      </c>
      <c r="F59" s="31" t="s">
        <v>47</v>
      </c>
      <c r="G59" s="61"/>
      <c r="H59" s="61" t="s">
        <v>34</v>
      </c>
      <c r="I59" s="61" t="s">
        <v>55</v>
      </c>
    </row>
    <row r="60" spans="1:9" ht="23.25" customHeight="1">
      <c r="A60" s="65">
        <v>4</v>
      </c>
      <c r="B60" s="60" t="s">
        <v>1303</v>
      </c>
      <c r="C60" s="61" t="s">
        <v>1304</v>
      </c>
      <c r="D60" s="62">
        <v>102000</v>
      </c>
      <c r="E60" s="61" t="s">
        <v>1247</v>
      </c>
      <c r="F60" s="31" t="s">
        <v>47</v>
      </c>
      <c r="G60" s="61"/>
      <c r="H60" s="61" t="s">
        <v>34</v>
      </c>
      <c r="I60" s="61" t="s">
        <v>55</v>
      </c>
    </row>
    <row r="61" spans="1:9" ht="23.25" customHeight="1">
      <c r="A61" s="65">
        <v>5</v>
      </c>
      <c r="B61" s="60" t="s">
        <v>1305</v>
      </c>
      <c r="C61" s="61" t="s">
        <v>1306</v>
      </c>
      <c r="D61" s="62">
        <v>70000</v>
      </c>
      <c r="E61" s="61" t="s">
        <v>1247</v>
      </c>
      <c r="F61" s="31" t="s">
        <v>47</v>
      </c>
      <c r="G61" s="61"/>
      <c r="H61" s="61" t="s">
        <v>34</v>
      </c>
      <c r="I61" s="61" t="s">
        <v>55</v>
      </c>
    </row>
    <row r="62" spans="1:9" ht="23.25" customHeight="1">
      <c r="A62" s="65">
        <v>6</v>
      </c>
      <c r="B62" s="60" t="s">
        <v>1351</v>
      </c>
      <c r="C62" s="61" t="s">
        <v>1352</v>
      </c>
      <c r="D62" s="67">
        <v>111000</v>
      </c>
      <c r="E62" s="69"/>
      <c r="F62" s="31" t="s">
        <v>47</v>
      </c>
      <c r="G62" s="10"/>
      <c r="H62" s="61" t="s">
        <v>34</v>
      </c>
      <c r="I62" s="61" t="s">
        <v>55</v>
      </c>
    </row>
    <row r="63" spans="1:9" ht="23.25" customHeight="1">
      <c r="A63" s="10"/>
      <c r="B63" s="10"/>
      <c r="C63" s="10"/>
      <c r="D63" s="10"/>
      <c r="E63" s="10"/>
      <c r="F63" s="10"/>
      <c r="G63" s="10"/>
      <c r="H63" s="61"/>
      <c r="I63" s="10"/>
    </row>
    <row r="64" spans="1:9" ht="23.25" customHeight="1">
      <c r="A64" s="10"/>
      <c r="B64" s="10"/>
      <c r="C64" s="10"/>
      <c r="D64" s="10"/>
      <c r="E64" s="10"/>
      <c r="F64" s="10"/>
      <c r="G64" s="10"/>
      <c r="H64" s="61"/>
      <c r="I64" s="10"/>
    </row>
    <row r="65" spans="1:9" ht="23.25" customHeight="1">
      <c r="A65" s="10"/>
      <c r="B65" s="10"/>
      <c r="C65" s="10"/>
      <c r="D65" s="10"/>
      <c r="E65" s="10"/>
      <c r="F65" s="10"/>
      <c r="G65" s="10"/>
      <c r="H65" s="61"/>
      <c r="I65" s="10"/>
    </row>
    <row r="66" spans="1:9" ht="23.25" customHeight="1">
      <c r="A66" s="10"/>
      <c r="B66" s="10"/>
      <c r="C66" s="10"/>
      <c r="D66" s="10"/>
      <c r="E66" s="10"/>
      <c r="F66" s="10"/>
      <c r="G66" s="10"/>
      <c r="H66" s="61"/>
      <c r="I66" s="10"/>
    </row>
    <row r="67" spans="1:9" ht="23.25" customHeight="1">
      <c r="A67" s="10"/>
      <c r="B67" s="10"/>
      <c r="C67" s="10"/>
      <c r="D67" s="10"/>
      <c r="E67" s="10"/>
      <c r="F67" s="10"/>
      <c r="G67" s="10"/>
      <c r="H67" s="61"/>
      <c r="I67" s="10"/>
    </row>
    <row r="68" spans="1:9" ht="23.25" customHeight="1">
      <c r="A68" s="10"/>
      <c r="B68" s="10"/>
      <c r="C68" s="10"/>
      <c r="D68" s="10"/>
      <c r="E68" s="10"/>
      <c r="F68" s="10"/>
      <c r="G68" s="10"/>
      <c r="H68" s="61"/>
      <c r="I68" s="10"/>
    </row>
    <row r="69" spans="1:9" ht="23.25" customHeight="1">
      <c r="A69" s="10"/>
      <c r="B69" s="10"/>
      <c r="C69" s="10"/>
      <c r="D69" s="10"/>
      <c r="E69" s="10"/>
      <c r="F69" s="10"/>
      <c r="G69" s="10"/>
      <c r="H69" s="61"/>
      <c r="I69" s="10"/>
    </row>
    <row r="70" spans="1:9" ht="23.25" customHeight="1">
      <c r="A70" s="10"/>
      <c r="B70" s="10"/>
      <c r="C70" s="10"/>
      <c r="D70" s="10"/>
      <c r="E70" s="10"/>
      <c r="F70" s="10"/>
      <c r="G70" s="10"/>
      <c r="H70" s="61"/>
      <c r="I70" s="10"/>
    </row>
    <row r="71" spans="1:9" ht="23.25" customHeight="1">
      <c r="A71" s="10"/>
      <c r="B71" s="10"/>
      <c r="C71" s="10"/>
      <c r="D71" s="10"/>
      <c r="E71" s="10"/>
      <c r="F71" s="10"/>
      <c r="G71" s="10"/>
      <c r="H71" s="61"/>
      <c r="I71" s="10"/>
    </row>
    <row r="72" spans="1:9" ht="23.25" customHeight="1">
      <c r="A72" s="10"/>
      <c r="B72" s="10"/>
      <c r="C72" s="10"/>
      <c r="D72" s="10"/>
      <c r="E72" s="10"/>
      <c r="F72" s="10"/>
      <c r="G72" s="10"/>
      <c r="H72" s="61"/>
      <c r="I72" s="10"/>
    </row>
    <row r="73" spans="1:9" ht="23.25" customHeight="1">
      <c r="A73" s="10"/>
      <c r="B73" s="10"/>
      <c r="C73" s="10"/>
      <c r="D73" s="10"/>
      <c r="E73" s="10"/>
      <c r="F73" s="10"/>
      <c r="G73" s="10"/>
      <c r="H73" s="61"/>
      <c r="I73" s="10"/>
    </row>
    <row r="74" spans="1:9" ht="23.25" customHeight="1">
      <c r="A74" s="10"/>
      <c r="B74" s="10"/>
      <c r="C74" s="10"/>
      <c r="D74" s="10"/>
      <c r="E74" s="10"/>
      <c r="F74" s="10"/>
      <c r="G74" s="10"/>
      <c r="H74" s="61"/>
      <c r="I74" s="10"/>
    </row>
    <row r="75" spans="1:9" ht="23.25" customHeight="1">
      <c r="A75" s="10"/>
      <c r="B75" s="10"/>
      <c r="C75" s="10"/>
      <c r="D75" s="10"/>
      <c r="E75" s="10"/>
      <c r="F75" s="10"/>
      <c r="G75" s="10"/>
      <c r="H75" s="61"/>
      <c r="I75" s="10"/>
    </row>
    <row r="76" spans="1:9" ht="23.25" customHeight="1">
      <c r="A76" s="10"/>
      <c r="B76" s="10"/>
      <c r="C76" s="10"/>
      <c r="D76" s="10"/>
      <c r="E76" s="10"/>
      <c r="F76" s="10"/>
      <c r="G76" s="10"/>
      <c r="H76" s="61"/>
      <c r="I76" s="10"/>
    </row>
    <row r="77" spans="1:9" ht="23.25" customHeight="1">
      <c r="A77" s="10"/>
      <c r="B77" s="10"/>
      <c r="C77" s="10"/>
      <c r="D77" s="10"/>
      <c r="E77" s="10"/>
      <c r="F77" s="10"/>
      <c r="G77" s="10"/>
      <c r="H77" s="61"/>
      <c r="I77" s="10"/>
    </row>
    <row r="78" spans="1:9" ht="23.25" customHeight="1">
      <c r="A78" s="10"/>
      <c r="B78" s="10"/>
      <c r="C78" s="10"/>
      <c r="D78" s="10"/>
      <c r="E78" s="10"/>
      <c r="F78" s="10"/>
      <c r="G78" s="10"/>
      <c r="H78" s="61"/>
      <c r="I78" s="10"/>
    </row>
    <row r="79" spans="1:9" ht="23.25" customHeight="1">
      <c r="A79" s="10"/>
      <c r="B79" s="10"/>
      <c r="C79" s="10"/>
      <c r="D79" s="10"/>
      <c r="E79" s="10"/>
      <c r="F79" s="10"/>
      <c r="G79" s="10"/>
      <c r="H79" s="61"/>
      <c r="I79" s="10"/>
    </row>
    <row r="80" spans="1:9" ht="23.25" customHeight="1">
      <c r="A80" s="10"/>
      <c r="B80" s="10"/>
      <c r="C80" s="10"/>
      <c r="D80" s="10"/>
      <c r="E80" s="10"/>
      <c r="F80" s="10"/>
      <c r="G80" s="10"/>
      <c r="H80" s="61"/>
      <c r="I80" s="10"/>
    </row>
    <row r="81" spans="1:9" ht="23.25" customHeight="1">
      <c r="A81" s="10"/>
      <c r="B81" s="10"/>
      <c r="C81" s="10"/>
      <c r="D81" s="10"/>
      <c r="E81" s="10"/>
      <c r="F81" s="10"/>
      <c r="G81" s="10"/>
      <c r="H81" s="61"/>
      <c r="I81" s="10"/>
    </row>
    <row r="82" spans="1:9" ht="23.25" customHeight="1">
      <c r="A82" s="10"/>
      <c r="B82" s="10"/>
      <c r="C82" s="10"/>
      <c r="D82" s="10"/>
      <c r="E82" s="10"/>
      <c r="F82" s="10"/>
      <c r="G82" s="10"/>
      <c r="H82" s="61"/>
      <c r="I82" s="10"/>
    </row>
    <row r="83" spans="1:9" ht="23.25" customHeight="1">
      <c r="A83" s="10"/>
      <c r="B83" s="10"/>
      <c r="C83" s="10"/>
      <c r="D83" s="10"/>
      <c r="E83" s="10"/>
      <c r="F83" s="10"/>
      <c r="G83" s="10"/>
      <c r="H83" s="61"/>
      <c r="I83" s="10"/>
    </row>
    <row r="84" spans="1:9" ht="23.25" customHeight="1">
      <c r="A84" s="10"/>
      <c r="B84" s="10"/>
      <c r="C84" s="10"/>
      <c r="D84" s="10"/>
      <c r="E84" s="10"/>
      <c r="F84" s="10"/>
      <c r="G84" s="10"/>
      <c r="H84" s="61"/>
      <c r="I84" s="10"/>
    </row>
    <row r="85" spans="1:9" ht="23.25" customHeight="1">
      <c r="A85" s="10"/>
      <c r="B85" s="10"/>
      <c r="C85" s="10"/>
      <c r="D85" s="10"/>
      <c r="E85" s="10"/>
      <c r="F85" s="10"/>
      <c r="G85" s="10"/>
      <c r="H85" s="61"/>
      <c r="I85" s="10"/>
    </row>
    <row r="86" spans="1:9" ht="23.25" customHeight="1">
      <c r="A86" s="10"/>
      <c r="B86" s="10"/>
      <c r="C86" s="10"/>
      <c r="D86" s="10"/>
      <c r="E86" s="10"/>
      <c r="F86" s="10"/>
      <c r="G86" s="10"/>
      <c r="H86" s="61"/>
      <c r="I86" s="10"/>
    </row>
    <row r="87" spans="1:9" ht="23.25" customHeight="1">
      <c r="A87" s="10"/>
      <c r="B87" s="10"/>
      <c r="C87" s="10"/>
      <c r="D87" s="10"/>
      <c r="E87" s="10"/>
      <c r="F87" s="10"/>
      <c r="G87" s="10"/>
      <c r="H87" s="61"/>
      <c r="I87" s="10"/>
    </row>
    <row r="88" spans="1:9" ht="23.25" customHeight="1">
      <c r="A88" s="10"/>
      <c r="B88" s="10"/>
      <c r="C88" s="10"/>
      <c r="D88" s="10"/>
      <c r="E88" s="10"/>
      <c r="F88" s="10"/>
      <c r="G88" s="10"/>
      <c r="H88" s="61"/>
      <c r="I88" s="10"/>
    </row>
    <row r="89" spans="1:9" ht="23.25" customHeight="1">
      <c r="A89" s="10"/>
      <c r="B89" s="10"/>
      <c r="C89" s="10"/>
      <c r="D89" s="10"/>
      <c r="E89" s="10"/>
      <c r="F89" s="10"/>
      <c r="G89" s="10"/>
      <c r="H89" s="61"/>
      <c r="I89" s="10"/>
    </row>
    <row r="90" spans="1:9" ht="23.25" customHeight="1">
      <c r="A90" s="10"/>
      <c r="B90" s="10"/>
      <c r="C90" s="10"/>
      <c r="D90" s="10"/>
      <c r="E90" s="10"/>
      <c r="F90" s="10"/>
      <c r="G90" s="10"/>
      <c r="H90" s="61"/>
      <c r="I90" s="10"/>
    </row>
    <row r="91" spans="1:9" ht="23.25" customHeight="1">
      <c r="A91" s="10"/>
      <c r="B91" s="10"/>
      <c r="C91" s="10"/>
      <c r="D91" s="10"/>
      <c r="E91" s="10"/>
      <c r="F91" s="10"/>
      <c r="G91" s="10"/>
      <c r="H91" s="61"/>
      <c r="I91" s="10"/>
    </row>
    <row r="92" spans="1:9" ht="23.25" customHeight="1">
      <c r="A92" s="10"/>
      <c r="B92" s="10"/>
      <c r="C92" s="10"/>
      <c r="D92" s="10"/>
      <c r="E92" s="10"/>
      <c r="F92" s="10"/>
      <c r="G92" s="10"/>
      <c r="H92" s="61"/>
      <c r="I92" s="10"/>
    </row>
    <row r="93" spans="1:9" ht="23.25" customHeight="1">
      <c r="A93" s="10"/>
      <c r="B93" s="10"/>
      <c r="C93" s="10"/>
      <c r="D93" s="10"/>
      <c r="E93" s="10"/>
      <c r="F93" s="10"/>
      <c r="G93" s="10"/>
      <c r="H93" s="61"/>
      <c r="I93" s="10"/>
    </row>
    <row r="94" spans="1:9" ht="23.25" customHeight="1">
      <c r="A94" s="10"/>
      <c r="B94" s="10"/>
      <c r="C94" s="10"/>
      <c r="D94" s="10"/>
      <c r="E94" s="10"/>
      <c r="F94" s="10"/>
      <c r="G94" s="10"/>
      <c r="H94" s="61"/>
      <c r="I94" s="10"/>
    </row>
    <row r="95" spans="1:9" ht="23.25" customHeight="1">
      <c r="A95" s="10"/>
      <c r="B95" s="10"/>
      <c r="C95" s="10"/>
      <c r="D95" s="10"/>
      <c r="E95" s="10"/>
      <c r="F95" s="10"/>
      <c r="G95" s="10"/>
      <c r="H95" s="61"/>
      <c r="I95" s="10"/>
    </row>
    <row r="96" spans="1:9" ht="23.25" customHeight="1">
      <c r="A96" s="10"/>
      <c r="B96" s="10"/>
      <c r="C96" s="10"/>
      <c r="D96" s="10"/>
      <c r="E96" s="10"/>
      <c r="F96" s="10"/>
      <c r="G96" s="10"/>
      <c r="H96" s="61"/>
      <c r="I96" s="10"/>
    </row>
    <row r="97" spans="1:9" ht="23.25" customHeight="1">
      <c r="A97" s="10"/>
      <c r="B97" s="10"/>
      <c r="C97" s="10"/>
      <c r="D97" s="10"/>
      <c r="E97" s="10"/>
      <c r="F97" s="10"/>
      <c r="G97" s="10"/>
      <c r="H97" s="61"/>
      <c r="I97" s="10"/>
    </row>
    <row r="98" spans="1:9" ht="23.25" customHeight="1">
      <c r="A98" s="10"/>
      <c r="B98" s="10"/>
      <c r="C98" s="10"/>
      <c r="D98" s="10"/>
      <c r="E98" s="10"/>
      <c r="F98" s="10"/>
      <c r="G98" s="10"/>
      <c r="H98" s="61"/>
      <c r="I98" s="10"/>
    </row>
    <row r="99" spans="1:9" ht="23.25" customHeight="1">
      <c r="A99" s="10"/>
      <c r="B99" s="10"/>
      <c r="C99" s="10"/>
      <c r="D99" s="10"/>
      <c r="E99" s="10"/>
      <c r="F99" s="10"/>
      <c r="G99" s="10"/>
      <c r="H99" s="61"/>
      <c r="I99" s="10"/>
    </row>
    <row r="100" spans="1:9" ht="23.25" customHeight="1">
      <c r="A100" s="10"/>
      <c r="B100" s="10"/>
      <c r="C100" s="10"/>
      <c r="D100" s="10"/>
      <c r="E100" s="10"/>
      <c r="F100" s="10"/>
      <c r="G100" s="10"/>
      <c r="H100" s="61"/>
      <c r="I100" s="10"/>
    </row>
    <row r="101" spans="1:9" ht="23.25" customHeight="1">
      <c r="A101" s="10"/>
      <c r="B101" s="10"/>
      <c r="C101" s="10"/>
      <c r="D101" s="10"/>
      <c r="E101" s="10"/>
      <c r="F101" s="10"/>
      <c r="G101" s="10"/>
      <c r="H101" s="61"/>
      <c r="I101" s="10"/>
    </row>
    <row r="102" spans="1:9" ht="23.25" customHeight="1">
      <c r="A102" s="10"/>
      <c r="B102" s="10"/>
      <c r="C102" s="10"/>
      <c r="D102" s="10"/>
      <c r="E102" s="10"/>
      <c r="F102" s="10"/>
      <c r="G102" s="10"/>
      <c r="H102" s="61"/>
      <c r="I102" s="10"/>
    </row>
    <row r="103" spans="1:9" ht="23.25" customHeight="1">
      <c r="A103" s="10"/>
      <c r="B103" s="10"/>
      <c r="C103" s="10"/>
      <c r="D103" s="10"/>
      <c r="E103" s="10"/>
      <c r="F103" s="10"/>
      <c r="G103" s="10"/>
      <c r="H103" s="61"/>
      <c r="I103" s="10"/>
    </row>
    <row r="104" spans="1:9" ht="23.25" customHeight="1">
      <c r="A104" s="10"/>
      <c r="B104" s="10"/>
      <c r="C104" s="10"/>
      <c r="D104" s="10"/>
      <c r="E104" s="10"/>
      <c r="F104" s="10"/>
      <c r="G104" s="10"/>
      <c r="H104" s="61"/>
      <c r="I104" s="10"/>
    </row>
    <row r="105" spans="1:9" ht="23.25" customHeight="1">
      <c r="A105" s="10"/>
      <c r="B105" s="10"/>
      <c r="C105" s="10"/>
      <c r="D105" s="10"/>
      <c r="E105" s="10"/>
      <c r="F105" s="10"/>
      <c r="G105" s="10"/>
      <c r="H105" s="61"/>
      <c r="I105" s="10"/>
    </row>
    <row r="106" spans="1:9" ht="23.25" customHeight="1">
      <c r="A106" s="10"/>
      <c r="B106" s="10"/>
      <c r="C106" s="10"/>
      <c r="D106" s="10"/>
      <c r="E106" s="10"/>
      <c r="F106" s="10"/>
      <c r="G106" s="10"/>
      <c r="H106" s="61"/>
      <c r="I106" s="10"/>
    </row>
    <row r="107" spans="1:9" ht="23.25" customHeight="1">
      <c r="A107" s="10"/>
      <c r="B107" s="10"/>
      <c r="C107" s="10"/>
      <c r="D107" s="10"/>
      <c r="E107" s="10"/>
      <c r="F107" s="10"/>
      <c r="G107" s="10"/>
      <c r="H107" s="61"/>
      <c r="I107" s="10"/>
    </row>
    <row r="108" spans="1:9" ht="23.25" customHeight="1">
      <c r="A108" s="10"/>
      <c r="B108" s="10"/>
      <c r="C108" s="10"/>
      <c r="D108" s="10"/>
      <c r="E108" s="10"/>
      <c r="F108" s="10"/>
      <c r="G108" s="10"/>
      <c r="H108" s="61"/>
      <c r="I108" s="10"/>
    </row>
    <row r="109" spans="1:9" ht="23.25" customHeight="1">
      <c r="A109" s="10"/>
      <c r="B109" s="10"/>
      <c r="C109" s="10"/>
      <c r="D109" s="10"/>
      <c r="E109" s="10"/>
      <c r="F109" s="10"/>
      <c r="G109" s="10"/>
      <c r="H109" s="61"/>
      <c r="I109" s="10"/>
    </row>
    <row r="110" spans="1:9" ht="23.25" customHeight="1">
      <c r="A110" s="10"/>
      <c r="B110" s="10"/>
      <c r="C110" s="10"/>
      <c r="D110" s="10"/>
      <c r="E110" s="10"/>
      <c r="F110" s="10"/>
      <c r="G110" s="10"/>
      <c r="H110" s="61"/>
      <c r="I110" s="10"/>
    </row>
    <row r="111" spans="1:9" ht="23.25" customHeight="1">
      <c r="A111" s="10"/>
      <c r="B111" s="10"/>
      <c r="C111" s="10"/>
      <c r="D111" s="10"/>
      <c r="E111" s="10"/>
      <c r="F111" s="10"/>
      <c r="G111" s="10"/>
      <c r="H111" s="61"/>
      <c r="I111" s="10"/>
    </row>
    <row r="112" spans="1:9" ht="23.25" customHeight="1">
      <c r="A112" s="10"/>
      <c r="B112" s="10"/>
      <c r="C112" s="10"/>
      <c r="D112" s="10"/>
      <c r="E112" s="10"/>
      <c r="F112" s="10"/>
      <c r="G112" s="10"/>
      <c r="H112" s="61"/>
      <c r="I112" s="10"/>
    </row>
    <row r="113" spans="1:9" ht="23.25" customHeight="1">
      <c r="A113" s="10"/>
      <c r="B113" s="10"/>
      <c r="C113" s="10"/>
      <c r="D113" s="10"/>
      <c r="E113" s="10"/>
      <c r="F113" s="10"/>
      <c r="G113" s="10"/>
      <c r="H113" s="61"/>
      <c r="I113" s="10"/>
    </row>
    <row r="114" spans="1:9" ht="23.25" customHeight="1">
      <c r="A114" s="10"/>
      <c r="B114" s="10"/>
      <c r="C114" s="10"/>
      <c r="D114" s="10"/>
      <c r="E114" s="10"/>
      <c r="F114" s="10"/>
      <c r="G114" s="10"/>
      <c r="H114" s="61"/>
      <c r="I114" s="10"/>
    </row>
    <row r="115" spans="1:9" ht="23.25" customHeight="1">
      <c r="A115" s="10"/>
      <c r="B115" s="10"/>
      <c r="C115" s="10"/>
      <c r="D115" s="10"/>
      <c r="E115" s="10"/>
      <c r="F115" s="10"/>
      <c r="G115" s="10"/>
      <c r="H115" s="61"/>
      <c r="I115" s="10"/>
    </row>
    <row r="116" spans="1:9" ht="23.25" customHeight="1">
      <c r="A116" s="10"/>
      <c r="B116" s="10"/>
      <c r="C116" s="10"/>
      <c r="D116" s="10"/>
      <c r="E116" s="10"/>
      <c r="F116" s="10"/>
      <c r="G116" s="10"/>
      <c r="H116" s="61"/>
      <c r="I116" s="10"/>
    </row>
    <row r="117" spans="1:9" ht="23.25" customHeight="1">
      <c r="A117" s="10"/>
      <c r="B117" s="10"/>
      <c r="C117" s="10"/>
      <c r="D117" s="10"/>
      <c r="E117" s="10"/>
      <c r="F117" s="10"/>
      <c r="G117" s="10"/>
      <c r="H117" s="61"/>
      <c r="I117" s="10"/>
    </row>
    <row r="118" spans="1:9" ht="23.25" customHeight="1">
      <c r="A118" s="10"/>
      <c r="B118" s="10"/>
      <c r="C118" s="10"/>
      <c r="D118" s="10"/>
      <c r="E118" s="10"/>
      <c r="F118" s="10"/>
      <c r="G118" s="10"/>
      <c r="H118" s="61"/>
      <c r="I118" s="10"/>
    </row>
    <row r="119" spans="1:9" ht="23.25" customHeight="1">
      <c r="A119" s="10"/>
      <c r="B119" s="10"/>
      <c r="C119" s="10"/>
      <c r="D119" s="10"/>
      <c r="E119" s="10"/>
      <c r="F119" s="10"/>
      <c r="G119" s="10"/>
      <c r="H119" s="61"/>
      <c r="I119" s="10"/>
    </row>
    <row r="120" spans="1:9" ht="23.25" customHeight="1">
      <c r="A120" s="10"/>
      <c r="B120" s="10"/>
      <c r="C120" s="10"/>
      <c r="D120" s="10"/>
      <c r="E120" s="10"/>
      <c r="F120" s="10"/>
      <c r="G120" s="10"/>
      <c r="H120" s="61"/>
      <c r="I120" s="10"/>
    </row>
    <row r="121" spans="1:9" ht="23.25" customHeight="1">
      <c r="A121" s="10"/>
      <c r="B121" s="10"/>
      <c r="C121" s="10"/>
      <c r="D121" s="10"/>
      <c r="E121" s="10"/>
      <c r="F121" s="10"/>
      <c r="G121" s="10"/>
      <c r="H121" s="61"/>
      <c r="I121" s="10"/>
    </row>
    <row r="122" spans="1:9" ht="23.25" customHeight="1">
      <c r="A122" s="10"/>
      <c r="B122" s="10"/>
      <c r="C122" s="10"/>
      <c r="D122" s="10"/>
      <c r="E122" s="10"/>
      <c r="F122" s="10"/>
      <c r="G122" s="10"/>
      <c r="H122" s="61"/>
      <c r="I122" s="10"/>
    </row>
    <row r="123" spans="1:9" ht="23.25" customHeight="1">
      <c r="A123" s="10"/>
      <c r="B123" s="10"/>
      <c r="C123" s="10"/>
      <c r="D123" s="10"/>
      <c r="E123" s="10"/>
      <c r="F123" s="10"/>
      <c r="G123" s="10"/>
      <c r="H123" s="61"/>
      <c r="I123" s="10"/>
    </row>
    <row r="124" spans="1:9" ht="23.25" customHeight="1">
      <c r="A124" s="10"/>
      <c r="B124" s="10"/>
      <c r="C124" s="10"/>
      <c r="D124" s="10"/>
      <c r="E124" s="10"/>
      <c r="F124" s="10"/>
      <c r="G124" s="10"/>
      <c r="H124" s="61"/>
      <c r="I124" s="10"/>
    </row>
    <row r="125" spans="1:9" ht="23.25" customHeight="1">
      <c r="A125" s="10"/>
      <c r="B125" s="10"/>
      <c r="C125" s="10"/>
      <c r="D125" s="10"/>
      <c r="E125" s="10"/>
      <c r="F125" s="10"/>
      <c r="G125" s="10"/>
      <c r="H125" s="61"/>
      <c r="I125" s="10"/>
    </row>
    <row r="126" spans="1:9" ht="23.25" customHeight="1">
      <c r="A126" s="10"/>
      <c r="B126" s="10"/>
      <c r="C126" s="10"/>
      <c r="D126" s="10"/>
      <c r="E126" s="10"/>
      <c r="F126" s="10"/>
      <c r="G126" s="10"/>
      <c r="H126" s="61"/>
      <c r="I126" s="10"/>
    </row>
    <row r="127" spans="1:9" ht="23.25" customHeight="1">
      <c r="A127" s="10"/>
      <c r="B127" s="10"/>
      <c r="C127" s="10"/>
      <c r="D127" s="10"/>
      <c r="E127" s="10"/>
      <c r="F127" s="10"/>
      <c r="G127" s="10"/>
      <c r="H127" s="61"/>
      <c r="I127" s="10"/>
    </row>
    <row r="128" spans="1:9" ht="23.25" customHeight="1">
      <c r="A128" s="10"/>
      <c r="B128" s="10"/>
      <c r="C128" s="10"/>
      <c r="D128" s="10"/>
      <c r="E128" s="10"/>
      <c r="F128" s="10"/>
      <c r="G128" s="10"/>
      <c r="H128" s="61"/>
      <c r="I128" s="10"/>
    </row>
  </sheetData>
  <sheetProtection sheet="1" objects="1" scenarios="1" selectLockedCells="1" selectUnlockedCells="1"/>
  <autoFilter ref="A2:I2">
    <sortState ref="A3:I62">
      <sortCondition ref="I2"/>
    </sortState>
  </autoFilter>
  <pageMargins left="0.7" right="0.7" top="0.75" bottom="0.75" header="0.3" footer="0.3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ตัวเลือก!$B$2:$B$7</xm:f>
          </x14:formula1>
          <xm:sqref>H3:H128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8"/>
  <sheetViews>
    <sheetView windowProtection="1" view="pageBreakPreview" topLeftCell="A16" zoomScaleNormal="85" zoomScaleSheetLayoutView="100" workbookViewId="0">
      <selection activeCell="G6" sqref="G6"/>
    </sheetView>
  </sheetViews>
  <sheetFormatPr defaultRowHeight="14.25"/>
  <cols>
    <col min="1" max="1" width="5.625" customWidth="1"/>
    <col min="2" max="2" width="31.875" customWidth="1"/>
    <col min="3" max="3" width="21.375" customWidth="1"/>
    <col min="4" max="4" width="26.75" customWidth="1"/>
    <col min="5" max="5" width="26.875" customWidth="1"/>
    <col min="6" max="6" width="17.875" customWidth="1"/>
    <col min="7" max="7" width="16.625" customWidth="1"/>
    <col min="8" max="8" width="11.5" customWidth="1"/>
    <col min="9" max="9" width="21.5" customWidth="1"/>
  </cols>
  <sheetData>
    <row r="1" spans="1:10" s="123" customFormat="1" ht="33" customHeight="1">
      <c r="A1" s="123" t="s">
        <v>30</v>
      </c>
    </row>
    <row r="2" spans="1:10" s="125" customFormat="1" ht="21">
      <c r="A2" s="124" t="s">
        <v>1360</v>
      </c>
      <c r="B2" s="124" t="s">
        <v>1378</v>
      </c>
      <c r="C2" s="124" t="s">
        <v>43</v>
      </c>
      <c r="D2" s="124" t="s">
        <v>1379</v>
      </c>
      <c r="E2" s="124" t="s">
        <v>1380</v>
      </c>
      <c r="F2" s="124" t="s">
        <v>1381</v>
      </c>
      <c r="G2" s="124" t="s">
        <v>1383</v>
      </c>
      <c r="H2" s="124" t="s">
        <v>1364</v>
      </c>
      <c r="I2" s="124" t="s">
        <v>1384</v>
      </c>
      <c r="J2" s="124" t="s">
        <v>1382</v>
      </c>
    </row>
    <row r="3" spans="1:10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>
      <c r="A14" s="69"/>
      <c r="B14" s="69"/>
      <c r="C14" s="69"/>
      <c r="D14" s="69"/>
      <c r="E14" s="69"/>
      <c r="F14" s="69"/>
      <c r="G14" s="69"/>
      <c r="H14" s="69"/>
      <c r="I14" s="69"/>
      <c r="J14" s="69"/>
    </row>
    <row r="15" spans="1:10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>
      <c r="A17" s="69"/>
      <c r="B17" s="69"/>
      <c r="C17" s="69"/>
      <c r="D17" s="69"/>
      <c r="E17" s="69"/>
      <c r="F17" s="69"/>
      <c r="G17" s="69"/>
      <c r="H17" s="69"/>
      <c r="I17" s="69"/>
      <c r="J17" s="69"/>
    </row>
    <row r="18" spans="1:10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0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10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10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10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>
      <c r="A45" s="69"/>
      <c r="B45" s="69"/>
      <c r="C45" s="69"/>
      <c r="D45" s="69"/>
      <c r="E45" s="69"/>
      <c r="F45" s="69"/>
      <c r="G45" s="69"/>
      <c r="H45" s="69"/>
      <c r="I45" s="69"/>
      <c r="J45" s="69"/>
    </row>
    <row r="46" spans="1:10">
      <c r="A46" s="69"/>
      <c r="B46" s="69"/>
      <c r="C46" s="69"/>
      <c r="D46" s="69"/>
      <c r="E46" s="69"/>
      <c r="F46" s="69"/>
      <c r="G46" s="69"/>
      <c r="H46" s="69"/>
      <c r="I46" s="69"/>
      <c r="J46" s="69"/>
    </row>
    <row r="47" spans="1:10">
      <c r="A47" s="69"/>
      <c r="B47" s="69"/>
      <c r="C47" s="69"/>
      <c r="D47" s="69"/>
      <c r="E47" s="69"/>
      <c r="F47" s="69"/>
      <c r="G47" s="69"/>
      <c r="H47" s="69"/>
      <c r="I47" s="69"/>
      <c r="J47" s="69"/>
    </row>
    <row r="48" spans="1:10">
      <c r="A48" s="69"/>
      <c r="B48" s="69"/>
      <c r="C48" s="69"/>
      <c r="D48" s="69"/>
      <c r="E48" s="69"/>
      <c r="F48" s="69"/>
      <c r="G48" s="69"/>
      <c r="H48" s="69"/>
      <c r="I48" s="69"/>
      <c r="J48" s="69"/>
    </row>
    <row r="49" spans="1:10">
      <c r="A49" s="69"/>
      <c r="B49" s="69"/>
      <c r="C49" s="69"/>
      <c r="D49" s="69"/>
      <c r="E49" s="69"/>
      <c r="F49" s="69"/>
      <c r="G49" s="69"/>
      <c r="H49" s="69"/>
      <c r="I49" s="69"/>
      <c r="J49" s="69"/>
    </row>
    <row r="50" spans="1:10">
      <c r="A50" s="69"/>
      <c r="B50" s="69"/>
      <c r="C50" s="69"/>
      <c r="D50" s="69"/>
      <c r="E50" s="69"/>
      <c r="F50" s="69"/>
      <c r="G50" s="69"/>
      <c r="H50" s="69"/>
      <c r="I50" s="69"/>
      <c r="J50" s="69"/>
    </row>
    <row r="51" spans="1:10">
      <c r="A51" s="69"/>
      <c r="B51" s="69"/>
      <c r="C51" s="69"/>
      <c r="D51" s="69"/>
      <c r="E51" s="69"/>
      <c r="F51" s="69"/>
      <c r="G51" s="69"/>
      <c r="H51" s="69"/>
      <c r="I51" s="69"/>
      <c r="J51" s="69"/>
    </row>
    <row r="52" spans="1:10">
      <c r="A52" s="69"/>
      <c r="B52" s="69"/>
      <c r="C52" s="69"/>
      <c r="D52" s="69"/>
      <c r="E52" s="69"/>
      <c r="F52" s="69"/>
      <c r="G52" s="69"/>
      <c r="H52" s="69"/>
      <c r="I52" s="69"/>
      <c r="J52" s="69"/>
    </row>
    <row r="53" spans="1:10">
      <c r="A53" s="69"/>
      <c r="B53" s="69"/>
      <c r="C53" s="69"/>
      <c r="D53" s="69"/>
      <c r="E53" s="69"/>
      <c r="F53" s="69"/>
      <c r="G53" s="69"/>
      <c r="H53" s="69"/>
      <c r="I53" s="69"/>
      <c r="J53" s="69"/>
    </row>
    <row r="54" spans="1:10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0">
      <c r="A55" s="69"/>
      <c r="B55" s="69"/>
      <c r="C55" s="69"/>
      <c r="D55" s="69"/>
      <c r="E55" s="69"/>
      <c r="F55" s="69"/>
      <c r="G55" s="69"/>
      <c r="H55" s="69"/>
      <c r="I55" s="69"/>
      <c r="J55" s="69"/>
    </row>
    <row r="56" spans="1:10">
      <c r="A56" s="69"/>
      <c r="B56" s="69"/>
      <c r="C56" s="69"/>
      <c r="D56" s="69"/>
      <c r="E56" s="69"/>
      <c r="F56" s="69"/>
      <c r="G56" s="69"/>
      <c r="H56" s="69"/>
      <c r="I56" s="69"/>
      <c r="J56" s="69"/>
    </row>
    <row r="57" spans="1:10">
      <c r="A57" s="69"/>
      <c r="B57" s="69"/>
      <c r="C57" s="69"/>
      <c r="D57" s="69"/>
      <c r="E57" s="69"/>
      <c r="F57" s="69"/>
      <c r="G57" s="69"/>
      <c r="H57" s="69"/>
      <c r="I57" s="69"/>
      <c r="J57" s="69"/>
    </row>
    <row r="58" spans="1:10">
      <c r="A58" s="69"/>
      <c r="B58" s="69"/>
      <c r="C58" s="69"/>
      <c r="D58" s="69"/>
      <c r="E58" s="69"/>
      <c r="F58" s="69"/>
      <c r="G58" s="69"/>
      <c r="H58" s="69"/>
      <c r="I58" s="69"/>
      <c r="J58" s="69"/>
    </row>
    <row r="59" spans="1:10">
      <c r="A59" s="69"/>
      <c r="B59" s="69"/>
      <c r="C59" s="69"/>
      <c r="D59" s="69"/>
      <c r="E59" s="69"/>
      <c r="F59" s="69"/>
      <c r="G59" s="69"/>
      <c r="H59" s="69"/>
      <c r="I59" s="69"/>
      <c r="J59" s="69"/>
    </row>
    <row r="60" spans="1:10">
      <c r="A60" s="69"/>
      <c r="B60" s="69"/>
      <c r="C60" s="69"/>
      <c r="D60" s="69"/>
      <c r="E60" s="69"/>
      <c r="F60" s="69"/>
      <c r="G60" s="69"/>
      <c r="H60" s="69"/>
      <c r="I60" s="69"/>
      <c r="J60" s="69"/>
    </row>
    <row r="61" spans="1:10">
      <c r="A61" s="69"/>
      <c r="B61" s="69"/>
      <c r="C61" s="69"/>
      <c r="D61" s="69"/>
      <c r="E61" s="69"/>
      <c r="F61" s="69"/>
      <c r="G61" s="69"/>
      <c r="H61" s="69"/>
      <c r="I61" s="69"/>
      <c r="J61" s="69"/>
    </row>
    <row r="62" spans="1:10">
      <c r="A62" s="69"/>
      <c r="B62" s="69"/>
      <c r="C62" s="69"/>
      <c r="D62" s="69"/>
      <c r="E62" s="69"/>
      <c r="F62" s="69"/>
      <c r="G62" s="69"/>
      <c r="H62" s="69"/>
      <c r="I62" s="69"/>
      <c r="J62" s="69"/>
    </row>
    <row r="63" spans="1:10">
      <c r="A63" s="69"/>
      <c r="B63" s="69"/>
      <c r="C63" s="69"/>
      <c r="D63" s="69"/>
      <c r="E63" s="69"/>
      <c r="F63" s="69"/>
      <c r="G63" s="69"/>
      <c r="H63" s="69"/>
      <c r="I63" s="69"/>
      <c r="J63" s="69"/>
    </row>
    <row r="64" spans="1:10">
      <c r="A64" s="69"/>
      <c r="B64" s="69"/>
      <c r="C64" s="69"/>
      <c r="D64" s="69"/>
      <c r="E64" s="69"/>
      <c r="F64" s="69"/>
      <c r="G64" s="69"/>
      <c r="H64" s="69"/>
      <c r="I64" s="69"/>
      <c r="J64" s="69"/>
    </row>
    <row r="65" spans="1:10">
      <c r="A65" s="69"/>
      <c r="B65" s="69"/>
      <c r="C65" s="69"/>
      <c r="D65" s="69"/>
      <c r="E65" s="69"/>
      <c r="F65" s="69"/>
      <c r="G65" s="69"/>
      <c r="H65" s="69"/>
      <c r="I65" s="69"/>
      <c r="J65" s="69"/>
    </row>
    <row r="66" spans="1:10">
      <c r="A66" s="69"/>
      <c r="B66" s="69"/>
      <c r="C66" s="69"/>
      <c r="D66" s="69"/>
      <c r="E66" s="69"/>
      <c r="F66" s="69"/>
      <c r="G66" s="69"/>
      <c r="H66" s="69"/>
      <c r="I66" s="69"/>
      <c r="J66" s="69"/>
    </row>
    <row r="67" spans="1:10">
      <c r="A67" s="69"/>
      <c r="B67" s="69"/>
      <c r="C67" s="69"/>
      <c r="D67" s="69"/>
      <c r="E67" s="69"/>
      <c r="F67" s="69"/>
      <c r="G67" s="69"/>
      <c r="H67" s="69"/>
      <c r="I67" s="69"/>
      <c r="J67" s="69"/>
    </row>
    <row r="68" spans="1:10">
      <c r="A68" s="69"/>
      <c r="B68" s="69"/>
      <c r="C68" s="69"/>
      <c r="D68" s="69"/>
      <c r="E68" s="69"/>
      <c r="F68" s="69"/>
      <c r="G68" s="69"/>
      <c r="H68" s="69"/>
      <c r="I68" s="69"/>
      <c r="J68" s="69"/>
    </row>
    <row r="69" spans="1:10">
      <c r="A69" s="69"/>
      <c r="B69" s="69"/>
      <c r="C69" s="69"/>
      <c r="D69" s="69"/>
      <c r="E69" s="69"/>
      <c r="F69" s="69"/>
      <c r="G69" s="69"/>
      <c r="H69" s="69"/>
      <c r="I69" s="69"/>
      <c r="J69" s="69"/>
    </row>
    <row r="70" spans="1:10">
      <c r="A70" s="69"/>
      <c r="B70" s="69"/>
      <c r="C70" s="69"/>
      <c r="D70" s="69"/>
      <c r="E70" s="69"/>
      <c r="F70" s="69"/>
      <c r="G70" s="69"/>
      <c r="H70" s="69"/>
      <c r="I70" s="69"/>
      <c r="J70" s="69"/>
    </row>
    <row r="71" spans="1:10">
      <c r="A71" s="69"/>
      <c r="B71" s="69"/>
      <c r="C71" s="69"/>
      <c r="D71" s="69"/>
      <c r="E71" s="69"/>
      <c r="F71" s="69"/>
      <c r="G71" s="69"/>
      <c r="H71" s="69"/>
      <c r="I71" s="69"/>
      <c r="J71" s="69"/>
    </row>
    <row r="72" spans="1:10">
      <c r="A72" s="69"/>
      <c r="B72" s="69"/>
      <c r="C72" s="69"/>
      <c r="D72" s="69"/>
      <c r="E72" s="69"/>
      <c r="F72" s="69"/>
      <c r="G72" s="69"/>
      <c r="H72" s="69"/>
      <c r="I72" s="69"/>
      <c r="J72" s="69"/>
    </row>
    <row r="73" spans="1:10">
      <c r="A73" s="69"/>
      <c r="B73" s="69"/>
      <c r="C73" s="69"/>
      <c r="D73" s="69"/>
      <c r="E73" s="69"/>
      <c r="F73" s="69"/>
      <c r="G73" s="69"/>
      <c r="H73" s="69"/>
      <c r="I73" s="69"/>
      <c r="J73" s="69"/>
    </row>
    <row r="74" spans="1:10">
      <c r="A74" s="69"/>
      <c r="B74" s="69"/>
      <c r="C74" s="69"/>
      <c r="D74" s="69"/>
      <c r="E74" s="69"/>
      <c r="F74" s="69"/>
      <c r="G74" s="69"/>
      <c r="H74" s="69"/>
      <c r="I74" s="69"/>
      <c r="J74" s="69"/>
    </row>
    <row r="75" spans="1:10">
      <c r="A75" s="69"/>
      <c r="B75" s="69"/>
      <c r="C75" s="69"/>
      <c r="D75" s="69"/>
      <c r="E75" s="69"/>
      <c r="F75" s="69"/>
      <c r="G75" s="69"/>
      <c r="H75" s="69"/>
      <c r="I75" s="69"/>
      <c r="J75" s="69"/>
    </row>
    <row r="76" spans="1:10">
      <c r="A76" s="69"/>
      <c r="B76" s="69"/>
      <c r="C76" s="69"/>
      <c r="D76" s="69"/>
      <c r="E76" s="69"/>
      <c r="F76" s="69"/>
      <c r="G76" s="69"/>
      <c r="H76" s="69"/>
      <c r="I76" s="69"/>
      <c r="J76" s="69"/>
    </row>
    <row r="77" spans="1:10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>
      <c r="A79" s="69"/>
      <c r="B79" s="69"/>
      <c r="C79" s="69"/>
      <c r="D79" s="69"/>
      <c r="E79" s="69"/>
      <c r="F79" s="69"/>
      <c r="G79" s="69"/>
      <c r="H79" s="69"/>
      <c r="I79" s="69"/>
      <c r="J79" s="69"/>
    </row>
    <row r="80" spans="1:10">
      <c r="A80" s="69"/>
      <c r="B80" s="69"/>
      <c r="C80" s="69"/>
      <c r="D80" s="69"/>
      <c r="E80" s="69"/>
      <c r="F80" s="69"/>
      <c r="G80" s="69"/>
      <c r="H80" s="69"/>
      <c r="I80" s="69"/>
      <c r="J80" s="69"/>
    </row>
    <row r="81" spans="1:10">
      <c r="A81" s="69"/>
      <c r="B81" s="69"/>
      <c r="C81" s="69"/>
      <c r="D81" s="69"/>
      <c r="E81" s="69"/>
      <c r="F81" s="69"/>
      <c r="G81" s="69"/>
      <c r="H81" s="69"/>
      <c r="I81" s="69"/>
      <c r="J81" s="69"/>
    </row>
    <row r="82" spans="1:10">
      <c r="A82" s="69"/>
      <c r="B82" s="69"/>
      <c r="C82" s="69"/>
      <c r="D82" s="69"/>
      <c r="E82" s="69"/>
      <c r="F82" s="69"/>
      <c r="G82" s="69"/>
      <c r="H82" s="69"/>
      <c r="I82" s="69"/>
      <c r="J82" s="69"/>
    </row>
    <row r="83" spans="1:10">
      <c r="A83" s="69"/>
      <c r="B83" s="69"/>
      <c r="C83" s="69"/>
      <c r="D83" s="69"/>
      <c r="E83" s="69"/>
      <c r="F83" s="69"/>
      <c r="G83" s="69"/>
      <c r="H83" s="69"/>
      <c r="I83" s="69"/>
      <c r="J83" s="69"/>
    </row>
    <row r="84" spans="1:10">
      <c r="A84" s="69"/>
      <c r="B84" s="69"/>
      <c r="C84" s="69"/>
      <c r="D84" s="69"/>
      <c r="E84" s="69"/>
      <c r="F84" s="69"/>
      <c r="G84" s="69"/>
      <c r="H84" s="69"/>
      <c r="I84" s="69"/>
      <c r="J84" s="69"/>
    </row>
    <row r="85" spans="1:10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10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10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10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10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>
      <c r="A101" s="69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10" ht="21">
      <c r="A102" s="112" t="s">
        <v>49</v>
      </c>
    </row>
    <row r="103" spans="1:10" ht="21">
      <c r="A103" s="112" t="s">
        <v>50</v>
      </c>
    </row>
    <row r="104" spans="1:10" ht="21">
      <c r="A104" s="112" t="s">
        <v>51</v>
      </c>
    </row>
    <row r="105" spans="1:10" ht="21">
      <c r="A105" s="112" t="s">
        <v>52</v>
      </c>
    </row>
    <row r="106" spans="1:10" ht="21">
      <c r="A106" s="112" t="s">
        <v>53</v>
      </c>
    </row>
    <row r="107" spans="1:10" ht="21">
      <c r="A107" s="112" t="s">
        <v>54</v>
      </c>
    </row>
    <row r="108" spans="1:10" ht="21">
      <c r="A108" s="112" t="s">
        <v>55</v>
      </c>
    </row>
  </sheetData>
  <autoFilter ref="A2:J2"/>
  <pageMargins left="0.7" right="0.7" top="0.75" bottom="0.75" header="0.3" footer="0.3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ตัวเลือก!$C$2:$C$7</xm:f>
          </x14:formula1>
          <xm:sqref>H3:H101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531"/>
  <sheetViews>
    <sheetView windowProtection="1" view="pageBreakPreview" zoomScale="115" zoomScaleNormal="70" zoomScaleSheetLayoutView="115" workbookViewId="0">
      <pane ySplit="2" topLeftCell="A9" activePane="bottomLeft" state="frozen"/>
      <selection pane="bottomLeft" activeCell="S1" sqref="S1:S1048576"/>
    </sheetView>
  </sheetViews>
  <sheetFormatPr defaultRowHeight="23.25" customHeight="1"/>
  <cols>
    <col min="1" max="1" width="3.875" style="51" bestFit="1" customWidth="1"/>
    <col min="2" max="2" width="9" style="34"/>
    <col min="3" max="3" width="16.5" style="34" bestFit="1" customWidth="1"/>
    <col min="4" max="4" width="15.875" style="34" bestFit="1" customWidth="1"/>
    <col min="5" max="5" width="12.5" style="34" customWidth="1"/>
    <col min="6" max="6" width="7.25" style="34" customWidth="1"/>
    <col min="7" max="8" width="9" style="34" hidden="1" customWidth="1"/>
    <col min="9" max="9" width="32.75" style="52" hidden="1" customWidth="1"/>
    <col min="10" max="10" width="16.375" style="34" hidden="1" customWidth="1"/>
    <col min="11" max="11" width="9" style="34"/>
    <col min="12" max="12" width="15.75" style="74" customWidth="1"/>
    <col min="13" max="14" width="9" style="74" hidden="1" customWidth="1"/>
    <col min="15" max="15" width="19.5" style="74" customWidth="1"/>
    <col min="16" max="16" width="9" style="53" hidden="1" customWidth="1"/>
    <col min="17" max="17" width="15.375" style="34" customWidth="1"/>
    <col min="18" max="16384" width="9" style="34"/>
  </cols>
  <sheetData>
    <row r="1" spans="1:17" s="92" customFormat="1" ht="33" customHeight="1">
      <c r="A1" s="123" t="s">
        <v>32</v>
      </c>
    </row>
    <row r="2" spans="1:17" s="54" customFormat="1" ht="48.75" customHeight="1">
      <c r="A2" s="21" t="s">
        <v>41</v>
      </c>
      <c r="B2" s="22" t="s">
        <v>60</v>
      </c>
      <c r="C2" s="23" t="s">
        <v>61</v>
      </c>
      <c r="D2" s="23" t="s">
        <v>62</v>
      </c>
      <c r="E2" s="25" t="s">
        <v>63</v>
      </c>
      <c r="F2" s="25" t="s">
        <v>64</v>
      </c>
      <c r="G2" s="23" t="s">
        <v>65</v>
      </c>
      <c r="H2" s="22" t="s">
        <v>66</v>
      </c>
      <c r="I2" s="27" t="s">
        <v>67</v>
      </c>
      <c r="J2" s="22" t="s">
        <v>69</v>
      </c>
      <c r="K2" s="25" t="s">
        <v>70</v>
      </c>
      <c r="L2" s="57" t="s">
        <v>1356</v>
      </c>
      <c r="M2" s="57" t="s">
        <v>1240</v>
      </c>
      <c r="N2" s="57" t="s">
        <v>12</v>
      </c>
      <c r="O2" s="57" t="s">
        <v>72</v>
      </c>
      <c r="P2" s="58" t="s">
        <v>71</v>
      </c>
      <c r="Q2" s="23" t="s">
        <v>68</v>
      </c>
    </row>
    <row r="3" spans="1:17" ht="23.25" customHeight="1">
      <c r="A3" s="28" t="s">
        <v>49</v>
      </c>
      <c r="B3" s="29"/>
      <c r="C3" s="30"/>
      <c r="D3" s="31"/>
      <c r="E3" s="31"/>
      <c r="F3" s="30">
        <v>-1</v>
      </c>
      <c r="G3" s="31"/>
      <c r="H3" s="31"/>
      <c r="I3" s="32"/>
      <c r="J3" s="31"/>
      <c r="K3" s="31"/>
      <c r="L3" s="15"/>
      <c r="M3" s="15"/>
      <c r="N3" s="15"/>
      <c r="O3" s="15"/>
      <c r="P3" s="33"/>
      <c r="Q3" s="55" t="s">
        <v>49</v>
      </c>
    </row>
    <row r="4" spans="1:17" ht="23.25" customHeight="1">
      <c r="A4" s="24">
        <v>1</v>
      </c>
      <c r="B4" s="36" t="s">
        <v>81</v>
      </c>
      <c r="C4" s="36" t="s">
        <v>918</v>
      </c>
      <c r="D4" s="36" t="s">
        <v>919</v>
      </c>
      <c r="E4" s="37">
        <v>42793</v>
      </c>
      <c r="F4" s="39">
        <f t="shared" ref="F4:F35" ca="1" si="0">(YEAR(NOW())-YEAR(E4))</f>
        <v>2</v>
      </c>
      <c r="G4" s="26" t="s">
        <v>84</v>
      </c>
      <c r="H4" s="26" t="s">
        <v>231</v>
      </c>
      <c r="I4" s="41" t="s">
        <v>295</v>
      </c>
      <c r="J4" s="46" t="s">
        <v>116</v>
      </c>
      <c r="K4" s="39"/>
      <c r="L4" s="48">
        <v>0</v>
      </c>
      <c r="M4" s="43"/>
      <c r="N4" s="43">
        <f t="shared" ref="N4:N35" si="1">SUM(I4:M4)</f>
        <v>0</v>
      </c>
      <c r="O4" s="43" t="s">
        <v>80</v>
      </c>
      <c r="P4" s="44" t="s">
        <v>80</v>
      </c>
      <c r="Q4" s="56" t="s">
        <v>49</v>
      </c>
    </row>
    <row r="5" spans="1:17" ht="23.25" customHeight="1">
      <c r="A5" s="24">
        <v>2</v>
      </c>
      <c r="B5" s="35" t="s">
        <v>73</v>
      </c>
      <c r="C5" s="36" t="s">
        <v>985</v>
      </c>
      <c r="D5" s="36" t="s">
        <v>986</v>
      </c>
      <c r="E5" s="37">
        <v>42739</v>
      </c>
      <c r="F5" s="39">
        <f t="shared" ca="1" si="0"/>
        <v>2</v>
      </c>
      <c r="G5" s="26" t="s">
        <v>76</v>
      </c>
      <c r="H5" s="42" t="s">
        <v>77</v>
      </c>
      <c r="I5" s="41" t="s">
        <v>378</v>
      </c>
      <c r="J5" s="46" t="s">
        <v>116</v>
      </c>
      <c r="K5" s="39"/>
      <c r="L5" s="48">
        <v>0</v>
      </c>
      <c r="M5" s="43"/>
      <c r="N5" s="43">
        <f t="shared" si="1"/>
        <v>0</v>
      </c>
      <c r="O5" s="43" t="s">
        <v>80</v>
      </c>
      <c r="P5" s="44" t="s">
        <v>80</v>
      </c>
      <c r="Q5" s="56" t="s">
        <v>49</v>
      </c>
    </row>
    <row r="6" spans="1:17" ht="23.25" customHeight="1">
      <c r="A6" s="24">
        <v>3</v>
      </c>
      <c r="B6" s="35" t="s">
        <v>73</v>
      </c>
      <c r="C6" s="35" t="s">
        <v>907</v>
      </c>
      <c r="D6" s="35" t="s">
        <v>682</v>
      </c>
      <c r="E6" s="37">
        <v>42373</v>
      </c>
      <c r="F6" s="39">
        <f t="shared" ca="1" si="0"/>
        <v>3</v>
      </c>
      <c r="G6" s="26" t="s">
        <v>76</v>
      </c>
      <c r="H6" s="36" t="s">
        <v>119</v>
      </c>
      <c r="I6" s="40" t="s">
        <v>256</v>
      </c>
      <c r="J6" s="42" t="s">
        <v>79</v>
      </c>
      <c r="K6" s="35"/>
      <c r="L6" s="48">
        <v>0</v>
      </c>
      <c r="M6" s="48"/>
      <c r="N6" s="43">
        <f t="shared" si="1"/>
        <v>0</v>
      </c>
      <c r="O6" s="43" t="s">
        <v>80</v>
      </c>
      <c r="P6" s="44" t="s">
        <v>80</v>
      </c>
      <c r="Q6" s="56" t="s">
        <v>49</v>
      </c>
    </row>
    <row r="7" spans="1:17" ht="23.25" customHeight="1">
      <c r="A7" s="24">
        <v>4</v>
      </c>
      <c r="B7" s="36" t="s">
        <v>81</v>
      </c>
      <c r="C7" s="36" t="s">
        <v>921</v>
      </c>
      <c r="D7" s="36" t="s">
        <v>922</v>
      </c>
      <c r="E7" s="37">
        <v>42597</v>
      </c>
      <c r="F7" s="39">
        <f t="shared" ca="1" si="0"/>
        <v>3</v>
      </c>
      <c r="G7" s="45" t="s">
        <v>84</v>
      </c>
      <c r="H7" s="36" t="s">
        <v>115</v>
      </c>
      <c r="I7" s="41" t="s">
        <v>923</v>
      </c>
      <c r="J7" s="46" t="s">
        <v>116</v>
      </c>
      <c r="K7" s="39"/>
      <c r="L7" s="48">
        <v>0</v>
      </c>
      <c r="M7" s="43"/>
      <c r="N7" s="43">
        <f t="shared" si="1"/>
        <v>0</v>
      </c>
      <c r="O7" s="43" t="s">
        <v>80</v>
      </c>
      <c r="P7" s="44" t="s">
        <v>80</v>
      </c>
      <c r="Q7" s="56" t="s">
        <v>49</v>
      </c>
    </row>
    <row r="8" spans="1:17" ht="23.25" customHeight="1">
      <c r="A8" s="24">
        <v>5</v>
      </c>
      <c r="B8" s="35" t="s">
        <v>73</v>
      </c>
      <c r="C8" s="35" t="s">
        <v>931</v>
      </c>
      <c r="D8" s="35" t="s">
        <v>932</v>
      </c>
      <c r="E8" s="37">
        <v>42373</v>
      </c>
      <c r="F8" s="39">
        <f t="shared" ca="1" si="0"/>
        <v>3</v>
      </c>
      <c r="G8" s="26" t="s">
        <v>76</v>
      </c>
      <c r="H8" s="36" t="s">
        <v>77</v>
      </c>
      <c r="I8" s="40" t="s">
        <v>933</v>
      </c>
      <c r="J8" s="42" t="s">
        <v>79</v>
      </c>
      <c r="K8" s="35"/>
      <c r="L8" s="48">
        <v>0</v>
      </c>
      <c r="M8" s="43"/>
      <c r="N8" s="43">
        <f t="shared" si="1"/>
        <v>0</v>
      </c>
      <c r="O8" s="43" t="s">
        <v>80</v>
      </c>
      <c r="P8" s="44" t="s">
        <v>80</v>
      </c>
      <c r="Q8" s="56" t="s">
        <v>49</v>
      </c>
    </row>
    <row r="9" spans="1:17" ht="23.25" customHeight="1">
      <c r="A9" s="24">
        <v>6</v>
      </c>
      <c r="B9" s="35" t="s">
        <v>73</v>
      </c>
      <c r="C9" s="35" t="s">
        <v>293</v>
      </c>
      <c r="D9" s="35" t="s">
        <v>294</v>
      </c>
      <c r="E9" s="37">
        <v>42464</v>
      </c>
      <c r="F9" s="39">
        <f t="shared" ca="1" si="0"/>
        <v>3</v>
      </c>
      <c r="G9" s="26" t="s">
        <v>76</v>
      </c>
      <c r="H9" s="36" t="s">
        <v>119</v>
      </c>
      <c r="I9" s="40" t="s">
        <v>295</v>
      </c>
      <c r="J9" s="42" t="s">
        <v>79</v>
      </c>
      <c r="K9" s="35"/>
      <c r="L9" s="43">
        <v>2</v>
      </c>
      <c r="M9" s="43">
        <v>0</v>
      </c>
      <c r="N9" s="43">
        <f t="shared" si="1"/>
        <v>2</v>
      </c>
      <c r="O9" s="43" t="s">
        <v>57</v>
      </c>
      <c r="P9" s="44" t="s">
        <v>57</v>
      </c>
      <c r="Q9" s="56" t="s">
        <v>49</v>
      </c>
    </row>
    <row r="10" spans="1:17" ht="23.25" customHeight="1">
      <c r="A10" s="24">
        <v>7</v>
      </c>
      <c r="B10" s="35" t="s">
        <v>96</v>
      </c>
      <c r="C10" s="35" t="s">
        <v>966</v>
      </c>
      <c r="D10" s="35" t="s">
        <v>967</v>
      </c>
      <c r="E10" s="37">
        <v>42590</v>
      </c>
      <c r="F10" s="39">
        <f t="shared" ca="1" si="0"/>
        <v>3</v>
      </c>
      <c r="G10" s="26" t="s">
        <v>84</v>
      </c>
      <c r="H10" s="36" t="s">
        <v>876</v>
      </c>
      <c r="I10" s="40" t="s">
        <v>968</v>
      </c>
      <c r="J10" s="42" t="s">
        <v>79</v>
      </c>
      <c r="K10" s="35"/>
      <c r="L10" s="48">
        <v>0</v>
      </c>
      <c r="M10" s="48"/>
      <c r="N10" s="43">
        <f t="shared" si="1"/>
        <v>0</v>
      </c>
      <c r="O10" s="43" t="s">
        <v>80</v>
      </c>
      <c r="P10" s="44" t="s">
        <v>80</v>
      </c>
      <c r="Q10" s="56" t="s">
        <v>49</v>
      </c>
    </row>
    <row r="11" spans="1:17" ht="23.25" customHeight="1">
      <c r="A11" s="24">
        <v>8</v>
      </c>
      <c r="B11" s="35" t="s">
        <v>81</v>
      </c>
      <c r="C11" s="35" t="s">
        <v>991</v>
      </c>
      <c r="D11" s="35" t="s">
        <v>992</v>
      </c>
      <c r="E11" s="37">
        <v>42464</v>
      </c>
      <c r="F11" s="39">
        <f t="shared" ca="1" si="0"/>
        <v>3</v>
      </c>
      <c r="G11" s="26" t="s">
        <v>84</v>
      </c>
      <c r="H11" s="42" t="s">
        <v>130</v>
      </c>
      <c r="I11" s="41" t="s">
        <v>923</v>
      </c>
      <c r="J11" s="42" t="s">
        <v>79</v>
      </c>
      <c r="K11" s="35"/>
      <c r="L11" s="48">
        <v>0</v>
      </c>
      <c r="M11" s="48"/>
      <c r="N11" s="43">
        <f t="shared" si="1"/>
        <v>0</v>
      </c>
      <c r="O11" s="43" t="s">
        <v>80</v>
      </c>
      <c r="P11" s="44" t="s">
        <v>80</v>
      </c>
      <c r="Q11" s="56" t="s">
        <v>49</v>
      </c>
    </row>
    <row r="12" spans="1:17" ht="23.25" customHeight="1">
      <c r="A12" s="24">
        <v>9</v>
      </c>
      <c r="B12" s="36" t="s">
        <v>104</v>
      </c>
      <c r="C12" s="36" t="s">
        <v>1204</v>
      </c>
      <c r="D12" s="36" t="s">
        <v>1205</v>
      </c>
      <c r="E12" s="37">
        <v>42095</v>
      </c>
      <c r="F12" s="39">
        <f t="shared" ca="1" si="0"/>
        <v>4</v>
      </c>
      <c r="G12" s="45" t="s">
        <v>76</v>
      </c>
      <c r="H12" s="36" t="s">
        <v>89</v>
      </c>
      <c r="I12" s="41" t="s">
        <v>49</v>
      </c>
      <c r="J12" s="36" t="s">
        <v>881</v>
      </c>
      <c r="K12" s="39"/>
      <c r="L12" s="43">
        <v>0</v>
      </c>
      <c r="M12" s="43"/>
      <c r="N12" s="43">
        <f t="shared" si="1"/>
        <v>0</v>
      </c>
      <c r="O12" s="43" t="s">
        <v>80</v>
      </c>
      <c r="P12" s="44" t="s">
        <v>80</v>
      </c>
      <c r="Q12" s="42" t="s">
        <v>49</v>
      </c>
    </row>
    <row r="13" spans="1:17" ht="23.25" customHeight="1">
      <c r="A13" s="24">
        <v>10</v>
      </c>
      <c r="B13" s="35" t="s">
        <v>96</v>
      </c>
      <c r="C13" s="35" t="s">
        <v>952</v>
      </c>
      <c r="D13" s="35" t="s">
        <v>953</v>
      </c>
      <c r="E13" s="38">
        <v>42219</v>
      </c>
      <c r="F13" s="39">
        <f t="shared" ca="1" si="0"/>
        <v>4</v>
      </c>
      <c r="G13" s="26" t="s">
        <v>84</v>
      </c>
      <c r="H13" s="42" t="s">
        <v>152</v>
      </c>
      <c r="I13" s="41" t="s">
        <v>398</v>
      </c>
      <c r="J13" s="42" t="s">
        <v>79</v>
      </c>
      <c r="K13" s="35"/>
      <c r="L13" s="48">
        <v>0</v>
      </c>
      <c r="M13" s="48"/>
      <c r="N13" s="43">
        <f t="shared" si="1"/>
        <v>0</v>
      </c>
      <c r="O13" s="43" t="s">
        <v>80</v>
      </c>
      <c r="P13" s="44" t="s">
        <v>80</v>
      </c>
      <c r="Q13" s="56" t="s">
        <v>49</v>
      </c>
    </row>
    <row r="14" spans="1:17" ht="23.25" customHeight="1">
      <c r="A14" s="24">
        <v>11</v>
      </c>
      <c r="B14" s="36" t="s">
        <v>96</v>
      </c>
      <c r="C14" s="36" t="s">
        <v>971</v>
      </c>
      <c r="D14" s="36" t="s">
        <v>972</v>
      </c>
      <c r="E14" s="37">
        <v>42278</v>
      </c>
      <c r="F14" s="39">
        <f t="shared" ca="1" si="0"/>
        <v>4</v>
      </c>
      <c r="G14" s="26" t="s">
        <v>84</v>
      </c>
      <c r="H14" s="36" t="s">
        <v>601</v>
      </c>
      <c r="I14" s="41" t="s">
        <v>973</v>
      </c>
      <c r="J14" s="46" t="s">
        <v>116</v>
      </c>
      <c r="K14" s="39"/>
      <c r="L14" s="48">
        <v>0</v>
      </c>
      <c r="M14" s="43"/>
      <c r="N14" s="43">
        <f t="shared" si="1"/>
        <v>0</v>
      </c>
      <c r="O14" s="43" t="s">
        <v>80</v>
      </c>
      <c r="P14" s="44" t="s">
        <v>80</v>
      </c>
      <c r="Q14" s="56" t="s">
        <v>49</v>
      </c>
    </row>
    <row r="15" spans="1:17" ht="23.25" customHeight="1">
      <c r="A15" s="24">
        <v>12</v>
      </c>
      <c r="B15" s="36" t="s">
        <v>132</v>
      </c>
      <c r="C15" s="47" t="s">
        <v>879</v>
      </c>
      <c r="D15" s="47" t="s">
        <v>880</v>
      </c>
      <c r="E15" s="37">
        <v>41913</v>
      </c>
      <c r="F15" s="39">
        <f t="shared" ca="1" si="0"/>
        <v>5</v>
      </c>
      <c r="G15" s="45" t="s">
        <v>76</v>
      </c>
      <c r="H15" s="36" t="s">
        <v>93</v>
      </c>
      <c r="I15" s="41" t="s">
        <v>49</v>
      </c>
      <c r="J15" s="36" t="s">
        <v>881</v>
      </c>
      <c r="K15" s="39"/>
      <c r="L15" s="43">
        <v>1</v>
      </c>
      <c r="M15" s="43">
        <v>0</v>
      </c>
      <c r="N15" s="43">
        <f t="shared" si="1"/>
        <v>1</v>
      </c>
      <c r="O15" s="43" t="s">
        <v>57</v>
      </c>
      <c r="P15" s="44" t="s">
        <v>57</v>
      </c>
      <c r="Q15" s="42" t="s">
        <v>49</v>
      </c>
    </row>
    <row r="16" spans="1:17" ht="23.25" customHeight="1">
      <c r="A16" s="24">
        <v>13</v>
      </c>
      <c r="B16" s="35" t="s">
        <v>127</v>
      </c>
      <c r="C16" s="35" t="s">
        <v>443</v>
      </c>
      <c r="D16" s="35" t="s">
        <v>444</v>
      </c>
      <c r="E16" s="38">
        <v>41730</v>
      </c>
      <c r="F16" s="39">
        <f t="shared" ca="1" si="0"/>
        <v>5</v>
      </c>
      <c r="G16" s="26" t="s">
        <v>84</v>
      </c>
      <c r="H16" s="42" t="s">
        <v>231</v>
      </c>
      <c r="I16" s="41" t="s">
        <v>310</v>
      </c>
      <c r="J16" s="42" t="s">
        <v>79</v>
      </c>
      <c r="K16" s="35"/>
      <c r="L16" s="43">
        <v>1</v>
      </c>
      <c r="M16" s="43">
        <v>0</v>
      </c>
      <c r="N16" s="43">
        <f t="shared" si="1"/>
        <v>1</v>
      </c>
      <c r="O16" s="43" t="s">
        <v>57</v>
      </c>
      <c r="P16" s="44" t="s">
        <v>57</v>
      </c>
      <c r="Q16" s="56" t="s">
        <v>49</v>
      </c>
    </row>
    <row r="17" spans="1:17" ht="23.25" customHeight="1">
      <c r="A17" s="24">
        <v>14</v>
      </c>
      <c r="B17" s="35" t="s">
        <v>96</v>
      </c>
      <c r="C17" s="35" t="s">
        <v>287</v>
      </c>
      <c r="D17" s="35" t="s">
        <v>288</v>
      </c>
      <c r="E17" s="38">
        <v>41730</v>
      </c>
      <c r="F17" s="39">
        <f t="shared" ca="1" si="0"/>
        <v>5</v>
      </c>
      <c r="G17" s="26" t="s">
        <v>84</v>
      </c>
      <c r="H17" s="42" t="s">
        <v>99</v>
      </c>
      <c r="I17" s="41" t="s">
        <v>153</v>
      </c>
      <c r="J17" s="42" t="s">
        <v>79</v>
      </c>
      <c r="K17" s="35"/>
      <c r="L17" s="43">
        <v>1</v>
      </c>
      <c r="M17" s="43">
        <v>1</v>
      </c>
      <c r="N17" s="43">
        <f t="shared" si="1"/>
        <v>2</v>
      </c>
      <c r="O17" s="43" t="s">
        <v>57</v>
      </c>
      <c r="P17" s="44" t="s">
        <v>57</v>
      </c>
      <c r="Q17" s="56" t="s">
        <v>49</v>
      </c>
    </row>
    <row r="18" spans="1:17" ht="23.25" customHeight="1">
      <c r="A18" s="24">
        <v>15</v>
      </c>
      <c r="B18" s="35" t="s">
        <v>112</v>
      </c>
      <c r="C18" s="35" t="s">
        <v>302</v>
      </c>
      <c r="D18" s="36" t="s">
        <v>303</v>
      </c>
      <c r="E18" s="38">
        <v>41730</v>
      </c>
      <c r="F18" s="39">
        <f t="shared" ca="1" si="0"/>
        <v>5</v>
      </c>
      <c r="G18" s="26" t="s">
        <v>84</v>
      </c>
      <c r="H18" s="42" t="s">
        <v>99</v>
      </c>
      <c r="I18" s="41" t="s">
        <v>153</v>
      </c>
      <c r="J18" s="42" t="s">
        <v>79</v>
      </c>
      <c r="K18" s="35"/>
      <c r="L18" s="43">
        <v>2</v>
      </c>
      <c r="M18" s="43">
        <v>0</v>
      </c>
      <c r="N18" s="43">
        <f t="shared" si="1"/>
        <v>2</v>
      </c>
      <c r="O18" s="43" t="s">
        <v>57</v>
      </c>
      <c r="P18" s="44" t="s">
        <v>57</v>
      </c>
      <c r="Q18" s="56" t="s">
        <v>49</v>
      </c>
    </row>
    <row r="19" spans="1:17" ht="23.25" customHeight="1">
      <c r="A19" s="24">
        <v>16</v>
      </c>
      <c r="B19" s="35" t="s">
        <v>81</v>
      </c>
      <c r="C19" s="35" t="s">
        <v>957</v>
      </c>
      <c r="D19" s="35" t="s">
        <v>958</v>
      </c>
      <c r="E19" s="37">
        <v>41869</v>
      </c>
      <c r="F19" s="39">
        <f t="shared" ca="1" si="0"/>
        <v>5</v>
      </c>
      <c r="G19" s="26" t="s">
        <v>84</v>
      </c>
      <c r="H19" s="36" t="s">
        <v>959</v>
      </c>
      <c r="I19" s="41" t="s">
        <v>212</v>
      </c>
      <c r="J19" s="42" t="s">
        <v>79</v>
      </c>
      <c r="K19" s="35"/>
      <c r="L19" s="48">
        <v>0</v>
      </c>
      <c r="M19" s="26"/>
      <c r="N19" s="43">
        <f t="shared" si="1"/>
        <v>0</v>
      </c>
      <c r="O19" s="43" t="s">
        <v>80</v>
      </c>
      <c r="P19" s="44" t="s">
        <v>80</v>
      </c>
      <c r="Q19" s="56" t="s">
        <v>49</v>
      </c>
    </row>
    <row r="20" spans="1:17" ht="23.25" customHeight="1">
      <c r="A20" s="24">
        <v>17</v>
      </c>
      <c r="B20" s="35" t="s">
        <v>73</v>
      </c>
      <c r="C20" s="35" t="s">
        <v>962</v>
      </c>
      <c r="D20" s="35" t="s">
        <v>963</v>
      </c>
      <c r="E20" s="37">
        <v>41883</v>
      </c>
      <c r="F20" s="39">
        <f t="shared" ca="1" si="0"/>
        <v>5</v>
      </c>
      <c r="G20" s="26" t="s">
        <v>76</v>
      </c>
      <c r="H20" s="42" t="s">
        <v>93</v>
      </c>
      <c r="I20" s="41" t="s">
        <v>107</v>
      </c>
      <c r="J20" s="42" t="s">
        <v>79</v>
      </c>
      <c r="K20" s="35"/>
      <c r="L20" s="48">
        <v>0</v>
      </c>
      <c r="M20" s="43"/>
      <c r="N20" s="43">
        <f t="shared" si="1"/>
        <v>0</v>
      </c>
      <c r="O20" s="43" t="s">
        <v>80</v>
      </c>
      <c r="P20" s="44" t="s">
        <v>80</v>
      </c>
      <c r="Q20" s="56" t="s">
        <v>49</v>
      </c>
    </row>
    <row r="21" spans="1:17" ht="23.25" customHeight="1">
      <c r="A21" s="24">
        <v>18</v>
      </c>
      <c r="B21" s="35" t="s">
        <v>96</v>
      </c>
      <c r="C21" s="35" t="s">
        <v>989</v>
      </c>
      <c r="D21" s="35" t="s">
        <v>990</v>
      </c>
      <c r="E21" s="38">
        <v>41730</v>
      </c>
      <c r="F21" s="39">
        <f t="shared" ca="1" si="0"/>
        <v>5</v>
      </c>
      <c r="G21" s="26" t="s">
        <v>84</v>
      </c>
      <c r="H21" s="42" t="s">
        <v>130</v>
      </c>
      <c r="I21" s="40" t="s">
        <v>94</v>
      </c>
      <c r="J21" s="42" t="s">
        <v>79</v>
      </c>
      <c r="K21" s="35"/>
      <c r="L21" s="48">
        <v>0</v>
      </c>
      <c r="M21" s="48"/>
      <c r="N21" s="43">
        <f t="shared" si="1"/>
        <v>0</v>
      </c>
      <c r="O21" s="43" t="s">
        <v>80</v>
      </c>
      <c r="P21" s="44" t="s">
        <v>80</v>
      </c>
      <c r="Q21" s="56" t="s">
        <v>49</v>
      </c>
    </row>
    <row r="22" spans="1:17" ht="23.25" customHeight="1">
      <c r="A22" s="24">
        <v>19</v>
      </c>
      <c r="B22" s="35" t="s">
        <v>73</v>
      </c>
      <c r="C22" s="36" t="s">
        <v>997</v>
      </c>
      <c r="D22" s="36" t="s">
        <v>998</v>
      </c>
      <c r="E22" s="37">
        <v>41890</v>
      </c>
      <c r="F22" s="39">
        <f t="shared" ca="1" si="0"/>
        <v>5</v>
      </c>
      <c r="G22" s="45" t="s">
        <v>76</v>
      </c>
      <c r="H22" s="36" t="s">
        <v>77</v>
      </c>
      <c r="I22" s="41" t="s">
        <v>135</v>
      </c>
      <c r="J22" s="46" t="s">
        <v>116</v>
      </c>
      <c r="K22" s="39"/>
      <c r="L22" s="48">
        <v>0</v>
      </c>
      <c r="M22" s="43"/>
      <c r="N22" s="43">
        <f t="shared" si="1"/>
        <v>0</v>
      </c>
      <c r="O22" s="43" t="s">
        <v>80</v>
      </c>
      <c r="P22" s="44" t="s">
        <v>80</v>
      </c>
      <c r="Q22" s="56" t="s">
        <v>49</v>
      </c>
    </row>
    <row r="23" spans="1:17" ht="23.25" customHeight="1">
      <c r="A23" s="24">
        <v>20</v>
      </c>
      <c r="B23" s="35" t="s">
        <v>96</v>
      </c>
      <c r="C23" s="35" t="s">
        <v>312</v>
      </c>
      <c r="D23" s="35" t="s">
        <v>313</v>
      </c>
      <c r="E23" s="38">
        <v>41730</v>
      </c>
      <c r="F23" s="39">
        <f t="shared" ca="1" si="0"/>
        <v>5</v>
      </c>
      <c r="G23" s="26" t="s">
        <v>84</v>
      </c>
      <c r="H23" s="42" t="s">
        <v>159</v>
      </c>
      <c r="I23" s="41" t="s">
        <v>131</v>
      </c>
      <c r="J23" s="42" t="s">
        <v>79</v>
      </c>
      <c r="K23" s="35"/>
      <c r="L23" s="43">
        <v>2</v>
      </c>
      <c r="M23" s="43">
        <v>0</v>
      </c>
      <c r="N23" s="43">
        <f t="shared" si="1"/>
        <v>2</v>
      </c>
      <c r="O23" s="43" t="s">
        <v>57</v>
      </c>
      <c r="P23" s="44" t="s">
        <v>57</v>
      </c>
      <c r="Q23" s="56" t="s">
        <v>49</v>
      </c>
    </row>
    <row r="24" spans="1:17" ht="23.25" customHeight="1">
      <c r="A24" s="24">
        <v>21</v>
      </c>
      <c r="B24" s="35" t="s">
        <v>73</v>
      </c>
      <c r="C24" s="35" t="s">
        <v>273</v>
      </c>
      <c r="D24" s="35" t="s">
        <v>274</v>
      </c>
      <c r="E24" s="38">
        <v>41610</v>
      </c>
      <c r="F24" s="39">
        <f t="shared" ca="1" si="0"/>
        <v>6</v>
      </c>
      <c r="G24" s="26" t="s">
        <v>76</v>
      </c>
      <c r="H24" s="36" t="s">
        <v>77</v>
      </c>
      <c r="I24" s="41" t="s">
        <v>275</v>
      </c>
      <c r="J24" s="42" t="s">
        <v>79</v>
      </c>
      <c r="K24" s="35"/>
      <c r="L24" s="43">
        <v>2</v>
      </c>
      <c r="M24" s="43">
        <v>0</v>
      </c>
      <c r="N24" s="43">
        <f t="shared" si="1"/>
        <v>2</v>
      </c>
      <c r="O24" s="43" t="s">
        <v>57</v>
      </c>
      <c r="P24" s="44" t="s">
        <v>57</v>
      </c>
      <c r="Q24" s="56" t="s">
        <v>49</v>
      </c>
    </row>
    <row r="25" spans="1:17" ht="23.25" customHeight="1">
      <c r="A25" s="24">
        <v>22</v>
      </c>
      <c r="B25" s="35" t="s">
        <v>73</v>
      </c>
      <c r="C25" s="47" t="s">
        <v>1197</v>
      </c>
      <c r="D25" s="47" t="s">
        <v>1198</v>
      </c>
      <c r="E25" s="37">
        <v>41548</v>
      </c>
      <c r="F25" s="39">
        <f t="shared" ca="1" si="0"/>
        <v>6</v>
      </c>
      <c r="G25" s="26" t="s">
        <v>76</v>
      </c>
      <c r="H25" s="36" t="s">
        <v>1199</v>
      </c>
      <c r="I25" s="41" t="s">
        <v>54</v>
      </c>
      <c r="J25" s="36" t="s">
        <v>881</v>
      </c>
      <c r="K25" s="39"/>
      <c r="L25" s="43">
        <v>0</v>
      </c>
      <c r="M25" s="43"/>
      <c r="N25" s="43">
        <f t="shared" si="1"/>
        <v>0</v>
      </c>
      <c r="O25" s="43" t="s">
        <v>80</v>
      </c>
      <c r="P25" s="44" t="s">
        <v>80</v>
      </c>
      <c r="Q25" s="42" t="s">
        <v>49</v>
      </c>
    </row>
    <row r="26" spans="1:17" ht="23.25" customHeight="1">
      <c r="A26" s="24">
        <v>23</v>
      </c>
      <c r="B26" s="36" t="s">
        <v>104</v>
      </c>
      <c r="C26" s="47" t="s">
        <v>1200</v>
      </c>
      <c r="D26" s="47" t="s">
        <v>784</v>
      </c>
      <c r="E26" s="37">
        <v>41395</v>
      </c>
      <c r="F26" s="39">
        <f t="shared" ca="1" si="0"/>
        <v>6</v>
      </c>
      <c r="G26" s="45" t="s">
        <v>76</v>
      </c>
      <c r="H26" s="42" t="s">
        <v>300</v>
      </c>
      <c r="I26" s="41" t="s">
        <v>49</v>
      </c>
      <c r="J26" s="36" t="s">
        <v>881</v>
      </c>
      <c r="K26" s="39"/>
      <c r="L26" s="43">
        <v>0</v>
      </c>
      <c r="M26" s="43"/>
      <c r="N26" s="43">
        <f t="shared" si="1"/>
        <v>0</v>
      </c>
      <c r="O26" s="43" t="s">
        <v>80</v>
      </c>
      <c r="P26" s="44" t="s">
        <v>80</v>
      </c>
      <c r="Q26" s="42" t="s">
        <v>49</v>
      </c>
    </row>
    <row r="27" spans="1:17" ht="23.25" customHeight="1">
      <c r="A27" s="24">
        <v>24</v>
      </c>
      <c r="B27" s="35" t="s">
        <v>81</v>
      </c>
      <c r="C27" s="35" t="s">
        <v>267</v>
      </c>
      <c r="D27" s="35" t="s">
        <v>442</v>
      </c>
      <c r="E27" s="38">
        <v>41281</v>
      </c>
      <c r="F27" s="39">
        <f t="shared" ca="1" si="0"/>
        <v>6</v>
      </c>
      <c r="G27" s="26" t="s">
        <v>84</v>
      </c>
      <c r="H27" s="42" t="s">
        <v>99</v>
      </c>
      <c r="I27" s="41" t="s">
        <v>107</v>
      </c>
      <c r="J27" s="42" t="s">
        <v>79</v>
      </c>
      <c r="K27" s="35"/>
      <c r="L27" s="43">
        <v>1</v>
      </c>
      <c r="M27" s="43">
        <v>0</v>
      </c>
      <c r="N27" s="43">
        <f t="shared" si="1"/>
        <v>1</v>
      </c>
      <c r="O27" s="43" t="s">
        <v>57</v>
      </c>
      <c r="P27" s="44" t="s">
        <v>57</v>
      </c>
      <c r="Q27" s="56" t="s">
        <v>49</v>
      </c>
    </row>
    <row r="28" spans="1:17" ht="23.25" customHeight="1">
      <c r="A28" s="24">
        <v>25</v>
      </c>
      <c r="B28" s="35" t="s">
        <v>73</v>
      </c>
      <c r="C28" s="35" t="s">
        <v>276</v>
      </c>
      <c r="D28" s="35" t="s">
        <v>277</v>
      </c>
      <c r="E28" s="38">
        <v>41416</v>
      </c>
      <c r="F28" s="39">
        <f t="shared" ca="1" si="0"/>
        <v>6</v>
      </c>
      <c r="G28" s="26" t="s">
        <v>76</v>
      </c>
      <c r="H28" s="42" t="s">
        <v>77</v>
      </c>
      <c r="I28" s="41" t="s">
        <v>278</v>
      </c>
      <c r="J28" s="42" t="s">
        <v>79</v>
      </c>
      <c r="K28" s="35"/>
      <c r="L28" s="43">
        <v>1</v>
      </c>
      <c r="M28" s="43">
        <v>1</v>
      </c>
      <c r="N28" s="43">
        <f t="shared" si="1"/>
        <v>2</v>
      </c>
      <c r="O28" s="43" t="s">
        <v>57</v>
      </c>
      <c r="P28" s="44" t="s">
        <v>57</v>
      </c>
      <c r="Q28" s="56" t="s">
        <v>49</v>
      </c>
    </row>
    <row r="29" spans="1:17" ht="23.25" customHeight="1">
      <c r="A29" s="24">
        <v>26</v>
      </c>
      <c r="B29" s="36" t="s">
        <v>132</v>
      </c>
      <c r="C29" s="47" t="s">
        <v>1206</v>
      </c>
      <c r="D29" s="47" t="s">
        <v>1207</v>
      </c>
      <c r="E29" s="37">
        <v>41395</v>
      </c>
      <c r="F29" s="39">
        <f t="shared" ca="1" si="0"/>
        <v>6</v>
      </c>
      <c r="G29" s="45" t="s">
        <v>76</v>
      </c>
      <c r="H29" s="42" t="s">
        <v>89</v>
      </c>
      <c r="I29" s="41" t="s">
        <v>49</v>
      </c>
      <c r="J29" s="36" t="s">
        <v>881</v>
      </c>
      <c r="K29" s="39"/>
      <c r="L29" s="43">
        <v>0</v>
      </c>
      <c r="M29" s="43"/>
      <c r="N29" s="43">
        <f t="shared" si="1"/>
        <v>0</v>
      </c>
      <c r="O29" s="43" t="s">
        <v>80</v>
      </c>
      <c r="P29" s="44" t="s">
        <v>80</v>
      </c>
      <c r="Q29" s="42" t="s">
        <v>49</v>
      </c>
    </row>
    <row r="30" spans="1:17" ht="23.25" customHeight="1">
      <c r="A30" s="24">
        <v>27</v>
      </c>
      <c r="B30" s="35" t="s">
        <v>112</v>
      </c>
      <c r="C30" s="35" t="s">
        <v>934</v>
      </c>
      <c r="D30" s="35" t="s">
        <v>935</v>
      </c>
      <c r="E30" s="38">
        <v>41281</v>
      </c>
      <c r="F30" s="39">
        <f t="shared" ca="1" si="0"/>
        <v>6</v>
      </c>
      <c r="G30" s="26" t="s">
        <v>84</v>
      </c>
      <c r="H30" s="42" t="s">
        <v>271</v>
      </c>
      <c r="I30" s="41" t="s">
        <v>215</v>
      </c>
      <c r="J30" s="42" t="s">
        <v>79</v>
      </c>
      <c r="K30" s="35"/>
      <c r="L30" s="48">
        <v>0</v>
      </c>
      <c r="M30" s="48"/>
      <c r="N30" s="43">
        <f t="shared" si="1"/>
        <v>0</v>
      </c>
      <c r="O30" s="43" t="s">
        <v>80</v>
      </c>
      <c r="P30" s="44" t="s">
        <v>80</v>
      </c>
      <c r="Q30" s="56" t="s">
        <v>49</v>
      </c>
    </row>
    <row r="31" spans="1:17" ht="23.25" customHeight="1">
      <c r="A31" s="24">
        <v>28</v>
      </c>
      <c r="B31" s="35" t="s">
        <v>96</v>
      </c>
      <c r="C31" s="35" t="s">
        <v>150</v>
      </c>
      <c r="D31" s="35" t="s">
        <v>151</v>
      </c>
      <c r="E31" s="38">
        <v>41281</v>
      </c>
      <c r="F31" s="39">
        <f t="shared" ca="1" si="0"/>
        <v>6</v>
      </c>
      <c r="G31" s="26" t="s">
        <v>84</v>
      </c>
      <c r="H31" s="42" t="s">
        <v>152</v>
      </c>
      <c r="I31" s="41" t="s">
        <v>153</v>
      </c>
      <c r="J31" s="42" t="s">
        <v>79</v>
      </c>
      <c r="K31" s="35"/>
      <c r="L31" s="43">
        <v>3</v>
      </c>
      <c r="M31" s="43">
        <v>1</v>
      </c>
      <c r="N31" s="43">
        <f t="shared" si="1"/>
        <v>4</v>
      </c>
      <c r="O31" s="43" t="s">
        <v>57</v>
      </c>
      <c r="P31" s="44" t="s">
        <v>57</v>
      </c>
      <c r="Q31" s="56" t="s">
        <v>49</v>
      </c>
    </row>
    <row r="32" spans="1:17" ht="23.25" customHeight="1">
      <c r="A32" s="24">
        <v>29</v>
      </c>
      <c r="B32" s="35" t="s">
        <v>73</v>
      </c>
      <c r="C32" s="35" t="s">
        <v>304</v>
      </c>
      <c r="D32" s="35" t="s">
        <v>305</v>
      </c>
      <c r="E32" s="38">
        <v>41428</v>
      </c>
      <c r="F32" s="39">
        <f t="shared" ca="1" si="0"/>
        <v>6</v>
      </c>
      <c r="G32" s="26" t="s">
        <v>76</v>
      </c>
      <c r="H32" s="42" t="s">
        <v>300</v>
      </c>
      <c r="I32" s="41" t="s">
        <v>135</v>
      </c>
      <c r="J32" s="42" t="s">
        <v>79</v>
      </c>
      <c r="K32" s="35"/>
      <c r="L32" s="43">
        <v>1</v>
      </c>
      <c r="M32" s="43">
        <v>1</v>
      </c>
      <c r="N32" s="43">
        <f t="shared" si="1"/>
        <v>2</v>
      </c>
      <c r="O32" s="43" t="s">
        <v>57</v>
      </c>
      <c r="P32" s="44" t="s">
        <v>57</v>
      </c>
      <c r="Q32" s="56" t="s">
        <v>49</v>
      </c>
    </row>
    <row r="33" spans="1:17" ht="23.25" customHeight="1">
      <c r="A33" s="24">
        <v>30</v>
      </c>
      <c r="B33" s="35" t="s">
        <v>96</v>
      </c>
      <c r="C33" s="35" t="s">
        <v>450</v>
      </c>
      <c r="D33" s="35" t="s">
        <v>451</v>
      </c>
      <c r="E33" s="38">
        <v>41425</v>
      </c>
      <c r="F33" s="39">
        <f t="shared" ca="1" si="0"/>
        <v>6</v>
      </c>
      <c r="G33" s="26" t="s">
        <v>84</v>
      </c>
      <c r="H33" s="42" t="s">
        <v>231</v>
      </c>
      <c r="I33" s="41" t="s">
        <v>275</v>
      </c>
      <c r="J33" s="42" t="s">
        <v>79</v>
      </c>
      <c r="K33" s="35"/>
      <c r="L33" s="43">
        <v>1</v>
      </c>
      <c r="M33" s="43">
        <v>0</v>
      </c>
      <c r="N33" s="43">
        <f t="shared" si="1"/>
        <v>1</v>
      </c>
      <c r="O33" s="43" t="s">
        <v>57</v>
      </c>
      <c r="P33" s="44" t="s">
        <v>57</v>
      </c>
      <c r="Q33" s="56" t="s">
        <v>49</v>
      </c>
    </row>
    <row r="34" spans="1:17" ht="23.25" customHeight="1">
      <c r="A34" s="24">
        <v>31</v>
      </c>
      <c r="B34" s="35" t="s">
        <v>96</v>
      </c>
      <c r="C34" s="35" t="s">
        <v>960</v>
      </c>
      <c r="D34" s="35" t="s">
        <v>961</v>
      </c>
      <c r="E34" s="38">
        <v>41425</v>
      </c>
      <c r="F34" s="39">
        <f t="shared" ca="1" si="0"/>
        <v>6</v>
      </c>
      <c r="G34" s="26" t="s">
        <v>84</v>
      </c>
      <c r="H34" s="42" t="s">
        <v>231</v>
      </c>
      <c r="I34" s="41" t="s">
        <v>164</v>
      </c>
      <c r="J34" s="42" t="s">
        <v>79</v>
      </c>
      <c r="K34" s="35" t="s">
        <v>186</v>
      </c>
      <c r="L34" s="48">
        <v>0</v>
      </c>
      <c r="M34" s="48"/>
      <c r="N34" s="43">
        <f t="shared" si="1"/>
        <v>0</v>
      </c>
      <c r="O34" s="43" t="s">
        <v>80</v>
      </c>
      <c r="P34" s="44" t="s">
        <v>80</v>
      </c>
      <c r="Q34" s="56" t="s">
        <v>49</v>
      </c>
    </row>
    <row r="35" spans="1:17" ht="23.25" customHeight="1">
      <c r="A35" s="24">
        <v>32</v>
      </c>
      <c r="B35" s="35" t="s">
        <v>81</v>
      </c>
      <c r="C35" s="35" t="s">
        <v>976</v>
      </c>
      <c r="D35" s="35" t="s">
        <v>977</v>
      </c>
      <c r="E35" s="38">
        <v>41425</v>
      </c>
      <c r="F35" s="39">
        <f t="shared" ca="1" si="0"/>
        <v>6</v>
      </c>
      <c r="G35" s="26" t="s">
        <v>84</v>
      </c>
      <c r="H35" s="42" t="s">
        <v>99</v>
      </c>
      <c r="I35" s="41" t="s">
        <v>278</v>
      </c>
      <c r="J35" s="42" t="s">
        <v>79</v>
      </c>
      <c r="K35" s="35" t="s">
        <v>186</v>
      </c>
      <c r="L35" s="43">
        <v>0</v>
      </c>
      <c r="M35" s="43">
        <v>0</v>
      </c>
      <c r="N35" s="43">
        <f t="shared" si="1"/>
        <v>0</v>
      </c>
      <c r="O35" s="43" t="s">
        <v>80</v>
      </c>
      <c r="P35" s="44" t="s">
        <v>80</v>
      </c>
      <c r="Q35" s="56" t="s">
        <v>49</v>
      </c>
    </row>
    <row r="36" spans="1:17" ht="23.25" customHeight="1">
      <c r="A36" s="24">
        <v>33</v>
      </c>
      <c r="B36" s="36" t="s">
        <v>104</v>
      </c>
      <c r="C36" s="47" t="s">
        <v>1218</v>
      </c>
      <c r="D36" s="47" t="s">
        <v>1219</v>
      </c>
      <c r="E36" s="37">
        <v>41456</v>
      </c>
      <c r="F36" s="39">
        <f t="shared" ref="F36:F67" ca="1" si="2">(YEAR(NOW())-YEAR(E36))</f>
        <v>6</v>
      </c>
      <c r="G36" s="24" t="s">
        <v>76</v>
      </c>
      <c r="H36" s="36" t="s">
        <v>89</v>
      </c>
      <c r="I36" s="41" t="s">
        <v>49</v>
      </c>
      <c r="J36" s="36" t="s">
        <v>881</v>
      </c>
      <c r="K36" s="39"/>
      <c r="L36" s="43">
        <v>0</v>
      </c>
      <c r="M36" s="43"/>
      <c r="N36" s="43">
        <f t="shared" ref="N36:N67" si="3">SUM(I36:M36)</f>
        <v>0</v>
      </c>
      <c r="O36" s="43" t="s">
        <v>80</v>
      </c>
      <c r="P36" s="44" t="s">
        <v>80</v>
      </c>
      <c r="Q36" s="42" t="s">
        <v>49</v>
      </c>
    </row>
    <row r="37" spans="1:17" ht="23.25" customHeight="1">
      <c r="A37" s="24">
        <v>34</v>
      </c>
      <c r="B37" s="35" t="s">
        <v>73</v>
      </c>
      <c r="C37" s="35" t="s">
        <v>452</v>
      </c>
      <c r="D37" s="35" t="s">
        <v>453</v>
      </c>
      <c r="E37" s="38">
        <v>41416</v>
      </c>
      <c r="F37" s="39">
        <f t="shared" ca="1" si="2"/>
        <v>6</v>
      </c>
      <c r="G37" s="26" t="s">
        <v>76</v>
      </c>
      <c r="H37" s="36" t="s">
        <v>77</v>
      </c>
      <c r="I37" s="41" t="s">
        <v>278</v>
      </c>
      <c r="J37" s="42" t="s">
        <v>79</v>
      </c>
      <c r="K37" s="35"/>
      <c r="L37" s="43">
        <v>1</v>
      </c>
      <c r="M37" s="43">
        <v>0</v>
      </c>
      <c r="N37" s="43">
        <f t="shared" si="3"/>
        <v>1</v>
      </c>
      <c r="O37" s="43" t="s">
        <v>57</v>
      </c>
      <c r="P37" s="44" t="s">
        <v>57</v>
      </c>
      <c r="Q37" s="56" t="s">
        <v>49</v>
      </c>
    </row>
    <row r="38" spans="1:17" ht="23.25" customHeight="1">
      <c r="A38" s="24">
        <v>35</v>
      </c>
      <c r="B38" s="35" t="s">
        <v>96</v>
      </c>
      <c r="C38" s="35" t="s">
        <v>456</v>
      </c>
      <c r="D38" s="35" t="s">
        <v>457</v>
      </c>
      <c r="E38" s="38">
        <v>41281</v>
      </c>
      <c r="F38" s="39">
        <f t="shared" ca="1" si="2"/>
        <v>6</v>
      </c>
      <c r="G38" s="26" t="s">
        <v>84</v>
      </c>
      <c r="H38" s="42" t="s">
        <v>159</v>
      </c>
      <c r="I38" s="41" t="s">
        <v>131</v>
      </c>
      <c r="J38" s="42" t="s">
        <v>79</v>
      </c>
      <c r="K38" s="35"/>
      <c r="L38" s="43">
        <v>1</v>
      </c>
      <c r="M38" s="43">
        <v>0</v>
      </c>
      <c r="N38" s="43">
        <f t="shared" si="3"/>
        <v>1</v>
      </c>
      <c r="O38" s="43" t="s">
        <v>57</v>
      </c>
      <c r="P38" s="44" t="s">
        <v>57</v>
      </c>
      <c r="Q38" s="56" t="s">
        <v>49</v>
      </c>
    </row>
    <row r="39" spans="1:17" ht="23.25" customHeight="1">
      <c r="A39" s="24">
        <v>36</v>
      </c>
      <c r="B39" s="35" t="s">
        <v>96</v>
      </c>
      <c r="C39" s="35" t="s">
        <v>308</v>
      </c>
      <c r="D39" s="35" t="s">
        <v>309</v>
      </c>
      <c r="E39" s="38">
        <v>41281</v>
      </c>
      <c r="F39" s="39">
        <f t="shared" ca="1" si="2"/>
        <v>6</v>
      </c>
      <c r="G39" s="26" t="s">
        <v>84</v>
      </c>
      <c r="H39" s="42" t="s">
        <v>152</v>
      </c>
      <c r="I39" s="41" t="s">
        <v>310</v>
      </c>
      <c r="J39" s="42" t="s">
        <v>79</v>
      </c>
      <c r="K39" s="35"/>
      <c r="L39" s="43">
        <v>2</v>
      </c>
      <c r="M39" s="43">
        <v>0</v>
      </c>
      <c r="N39" s="43">
        <f t="shared" si="3"/>
        <v>2</v>
      </c>
      <c r="O39" s="43" t="s">
        <v>57</v>
      </c>
      <c r="P39" s="44" t="s">
        <v>57</v>
      </c>
      <c r="Q39" s="56" t="s">
        <v>49</v>
      </c>
    </row>
    <row r="40" spans="1:17" ht="23.25" customHeight="1">
      <c r="A40" s="24">
        <v>37</v>
      </c>
      <c r="B40" s="35" t="s">
        <v>73</v>
      </c>
      <c r="C40" s="35" t="s">
        <v>1001</v>
      </c>
      <c r="D40" s="35" t="s">
        <v>1002</v>
      </c>
      <c r="E40" s="38">
        <v>41414</v>
      </c>
      <c r="F40" s="39">
        <f t="shared" ca="1" si="2"/>
        <v>6</v>
      </c>
      <c r="G40" s="26" t="s">
        <v>76</v>
      </c>
      <c r="H40" s="42" t="s">
        <v>77</v>
      </c>
      <c r="I40" s="40" t="s">
        <v>107</v>
      </c>
      <c r="J40" s="42" t="s">
        <v>79</v>
      </c>
      <c r="K40" s="35"/>
      <c r="L40" s="48">
        <v>0</v>
      </c>
      <c r="M40" s="48"/>
      <c r="N40" s="43">
        <f t="shared" si="3"/>
        <v>0</v>
      </c>
      <c r="O40" s="43" t="s">
        <v>80</v>
      </c>
      <c r="P40" s="44" t="s">
        <v>80</v>
      </c>
      <c r="Q40" s="56" t="s">
        <v>49</v>
      </c>
    </row>
    <row r="41" spans="1:17" ht="23.25" customHeight="1">
      <c r="A41" s="24">
        <v>38</v>
      </c>
      <c r="B41" s="35" t="s">
        <v>96</v>
      </c>
      <c r="C41" s="35" t="s">
        <v>1050</v>
      </c>
      <c r="D41" s="35" t="s">
        <v>1051</v>
      </c>
      <c r="E41" s="38">
        <v>41244</v>
      </c>
      <c r="F41" s="39">
        <f t="shared" ca="1" si="2"/>
        <v>7</v>
      </c>
      <c r="G41" s="26" t="s">
        <v>84</v>
      </c>
      <c r="H41" s="42" t="s">
        <v>159</v>
      </c>
      <c r="I41" s="41" t="s">
        <v>131</v>
      </c>
      <c r="J41" s="42" t="s">
        <v>79</v>
      </c>
      <c r="K41" s="35"/>
      <c r="L41" s="48">
        <v>0</v>
      </c>
      <c r="M41" s="48">
        <v>1</v>
      </c>
      <c r="N41" s="43">
        <f t="shared" si="3"/>
        <v>1</v>
      </c>
      <c r="O41" s="43" t="s">
        <v>80</v>
      </c>
      <c r="P41" s="44" t="s">
        <v>58</v>
      </c>
      <c r="Q41" s="56" t="s">
        <v>49</v>
      </c>
    </row>
    <row r="42" spans="1:17" ht="23.25" customHeight="1">
      <c r="A42" s="24">
        <v>39</v>
      </c>
      <c r="B42" s="35" t="s">
        <v>96</v>
      </c>
      <c r="C42" s="35" t="s">
        <v>1053</v>
      </c>
      <c r="D42" s="35" t="s">
        <v>1054</v>
      </c>
      <c r="E42" s="38">
        <v>41244</v>
      </c>
      <c r="F42" s="39">
        <f t="shared" ca="1" si="2"/>
        <v>7</v>
      </c>
      <c r="G42" s="26" t="s">
        <v>84</v>
      </c>
      <c r="H42" s="42" t="s">
        <v>231</v>
      </c>
      <c r="I42" s="41" t="s">
        <v>278</v>
      </c>
      <c r="J42" s="42" t="s">
        <v>79</v>
      </c>
      <c r="K42" s="35" t="s">
        <v>186</v>
      </c>
      <c r="L42" s="43">
        <v>0</v>
      </c>
      <c r="M42" s="43">
        <v>1</v>
      </c>
      <c r="N42" s="43">
        <f t="shared" si="3"/>
        <v>1</v>
      </c>
      <c r="O42" s="43" t="s">
        <v>80</v>
      </c>
      <c r="P42" s="44" t="s">
        <v>58</v>
      </c>
      <c r="Q42" s="56" t="s">
        <v>49</v>
      </c>
    </row>
    <row r="43" spans="1:17" ht="23.25" customHeight="1">
      <c r="A43" s="24">
        <v>40</v>
      </c>
      <c r="B43" s="35" t="s">
        <v>127</v>
      </c>
      <c r="C43" s="35" t="s">
        <v>1055</v>
      </c>
      <c r="D43" s="35" t="s">
        <v>1056</v>
      </c>
      <c r="E43" s="38">
        <v>41244</v>
      </c>
      <c r="F43" s="39">
        <f t="shared" ca="1" si="2"/>
        <v>7</v>
      </c>
      <c r="G43" s="26" t="s">
        <v>84</v>
      </c>
      <c r="H43" s="42" t="s">
        <v>959</v>
      </c>
      <c r="I43" s="41" t="s">
        <v>212</v>
      </c>
      <c r="J43" s="42" t="s">
        <v>79</v>
      </c>
      <c r="K43" s="35"/>
      <c r="L43" s="43">
        <v>1</v>
      </c>
      <c r="M43" s="43">
        <v>0</v>
      </c>
      <c r="N43" s="43">
        <f t="shared" si="3"/>
        <v>1</v>
      </c>
      <c r="O43" s="43" t="s">
        <v>58</v>
      </c>
      <c r="P43" s="44" t="s">
        <v>58</v>
      </c>
      <c r="Q43" s="56" t="s">
        <v>49</v>
      </c>
    </row>
    <row r="44" spans="1:17" ht="23.25" customHeight="1">
      <c r="A44" s="24">
        <v>41</v>
      </c>
      <c r="B44" s="35" t="s">
        <v>96</v>
      </c>
      <c r="C44" s="35" t="s">
        <v>872</v>
      </c>
      <c r="D44" s="35" t="s">
        <v>873</v>
      </c>
      <c r="E44" s="38">
        <v>41244</v>
      </c>
      <c r="F44" s="39">
        <f t="shared" ca="1" si="2"/>
        <v>7</v>
      </c>
      <c r="G44" s="26" t="s">
        <v>84</v>
      </c>
      <c r="H44" s="42" t="s">
        <v>130</v>
      </c>
      <c r="I44" s="41" t="s">
        <v>256</v>
      </c>
      <c r="J44" s="42" t="s">
        <v>79</v>
      </c>
      <c r="K44" s="35"/>
      <c r="L44" s="43">
        <v>3</v>
      </c>
      <c r="M44" s="43">
        <v>0</v>
      </c>
      <c r="N44" s="43">
        <f t="shared" si="3"/>
        <v>3</v>
      </c>
      <c r="O44" s="43" t="s">
        <v>58</v>
      </c>
      <c r="P44" s="44" t="s">
        <v>58</v>
      </c>
      <c r="Q44" s="56" t="s">
        <v>49</v>
      </c>
    </row>
    <row r="45" spans="1:17" ht="23.25" customHeight="1">
      <c r="A45" s="24">
        <v>42</v>
      </c>
      <c r="B45" s="35" t="s">
        <v>73</v>
      </c>
      <c r="C45" s="35" t="s">
        <v>1057</v>
      </c>
      <c r="D45" s="35" t="s">
        <v>1058</v>
      </c>
      <c r="E45" s="38">
        <v>40912</v>
      </c>
      <c r="F45" s="39">
        <f t="shared" ca="1" si="2"/>
        <v>7</v>
      </c>
      <c r="G45" s="26" t="s">
        <v>76</v>
      </c>
      <c r="H45" s="36" t="s">
        <v>77</v>
      </c>
      <c r="I45" s="41" t="s">
        <v>164</v>
      </c>
      <c r="J45" s="42" t="s">
        <v>79</v>
      </c>
      <c r="K45" s="35"/>
      <c r="L45" s="43">
        <v>1</v>
      </c>
      <c r="M45" s="43">
        <v>0</v>
      </c>
      <c r="N45" s="43">
        <f t="shared" si="3"/>
        <v>1</v>
      </c>
      <c r="O45" s="43" t="s">
        <v>58</v>
      </c>
      <c r="P45" s="44" t="s">
        <v>58</v>
      </c>
      <c r="Q45" s="56" t="s">
        <v>49</v>
      </c>
    </row>
    <row r="46" spans="1:17" ht="23.25" customHeight="1">
      <c r="A46" s="24">
        <v>43</v>
      </c>
      <c r="B46" s="35" t="s">
        <v>96</v>
      </c>
      <c r="C46" s="35" t="s">
        <v>1064</v>
      </c>
      <c r="D46" s="35" t="s">
        <v>1065</v>
      </c>
      <c r="E46" s="38">
        <v>41244</v>
      </c>
      <c r="F46" s="39">
        <f t="shared" ca="1" si="2"/>
        <v>7</v>
      </c>
      <c r="G46" s="26" t="s">
        <v>84</v>
      </c>
      <c r="H46" s="42" t="s">
        <v>152</v>
      </c>
      <c r="I46" s="41" t="s">
        <v>131</v>
      </c>
      <c r="J46" s="42" t="s">
        <v>79</v>
      </c>
      <c r="K46" s="35"/>
      <c r="L46" s="43">
        <v>0</v>
      </c>
      <c r="M46" s="43">
        <v>1</v>
      </c>
      <c r="N46" s="43">
        <f t="shared" si="3"/>
        <v>1</v>
      </c>
      <c r="O46" s="43" t="s">
        <v>80</v>
      </c>
      <c r="P46" s="44" t="s">
        <v>58</v>
      </c>
      <c r="Q46" s="56" t="s">
        <v>49</v>
      </c>
    </row>
    <row r="47" spans="1:17" ht="23.25" customHeight="1">
      <c r="A47" s="24">
        <v>44</v>
      </c>
      <c r="B47" s="35" t="s">
        <v>96</v>
      </c>
      <c r="C47" s="35" t="s">
        <v>694</v>
      </c>
      <c r="D47" s="35" t="s">
        <v>695</v>
      </c>
      <c r="E47" s="38">
        <v>41244</v>
      </c>
      <c r="F47" s="39">
        <f t="shared" ca="1" si="2"/>
        <v>7</v>
      </c>
      <c r="G47" s="26" t="s">
        <v>84</v>
      </c>
      <c r="H47" s="42" t="s">
        <v>231</v>
      </c>
      <c r="I47" s="41" t="s">
        <v>310</v>
      </c>
      <c r="J47" s="42" t="s">
        <v>79</v>
      </c>
      <c r="K47" s="35" t="s">
        <v>186</v>
      </c>
      <c r="L47" s="48">
        <v>0</v>
      </c>
      <c r="M47" s="48"/>
      <c r="N47" s="43">
        <f t="shared" si="3"/>
        <v>0</v>
      </c>
      <c r="O47" s="43" t="s">
        <v>80</v>
      </c>
      <c r="P47" s="44" t="s">
        <v>80</v>
      </c>
      <c r="Q47" s="56" t="s">
        <v>49</v>
      </c>
    </row>
    <row r="48" spans="1:17" ht="23.25" customHeight="1">
      <c r="A48" s="24">
        <v>45</v>
      </c>
      <c r="B48" s="35" t="s">
        <v>112</v>
      </c>
      <c r="C48" s="35" t="s">
        <v>696</v>
      </c>
      <c r="D48" s="35" t="s">
        <v>697</v>
      </c>
      <c r="E48" s="38">
        <v>41244</v>
      </c>
      <c r="F48" s="39">
        <f t="shared" ca="1" si="2"/>
        <v>7</v>
      </c>
      <c r="G48" s="26" t="s">
        <v>84</v>
      </c>
      <c r="H48" s="42" t="s">
        <v>159</v>
      </c>
      <c r="I48" s="41" t="s">
        <v>107</v>
      </c>
      <c r="J48" s="42" t="s">
        <v>79</v>
      </c>
      <c r="K48" s="35" t="s">
        <v>186</v>
      </c>
      <c r="L48" s="43">
        <v>0</v>
      </c>
      <c r="M48" s="43">
        <v>0</v>
      </c>
      <c r="N48" s="43">
        <f t="shared" si="3"/>
        <v>0</v>
      </c>
      <c r="O48" s="43" t="s">
        <v>80</v>
      </c>
      <c r="P48" s="44" t="s">
        <v>80</v>
      </c>
      <c r="Q48" s="56" t="s">
        <v>49</v>
      </c>
    </row>
    <row r="49" spans="1:17" ht="23.25" customHeight="1">
      <c r="A49" s="24">
        <v>46</v>
      </c>
      <c r="B49" s="35" t="s">
        <v>96</v>
      </c>
      <c r="C49" s="35" t="s">
        <v>1066</v>
      </c>
      <c r="D49" s="35" t="s">
        <v>1067</v>
      </c>
      <c r="E49" s="38">
        <v>41244</v>
      </c>
      <c r="F49" s="39">
        <f t="shared" ca="1" si="2"/>
        <v>7</v>
      </c>
      <c r="G49" s="26" t="s">
        <v>84</v>
      </c>
      <c r="H49" s="42" t="s">
        <v>159</v>
      </c>
      <c r="I49" s="41" t="s">
        <v>131</v>
      </c>
      <c r="J49" s="42" t="s">
        <v>79</v>
      </c>
      <c r="K49" s="35"/>
      <c r="L49" s="43">
        <v>0</v>
      </c>
      <c r="M49" s="43">
        <v>1</v>
      </c>
      <c r="N49" s="43">
        <f t="shared" si="3"/>
        <v>1</v>
      </c>
      <c r="O49" s="43" t="s">
        <v>80</v>
      </c>
      <c r="P49" s="44" t="s">
        <v>58</v>
      </c>
      <c r="Q49" s="56" t="s">
        <v>49</v>
      </c>
    </row>
    <row r="50" spans="1:17" ht="23.25" customHeight="1">
      <c r="A50" s="24">
        <v>47</v>
      </c>
      <c r="B50" s="35" t="s">
        <v>96</v>
      </c>
      <c r="C50" s="35" t="s">
        <v>938</v>
      </c>
      <c r="D50" s="35" t="s">
        <v>939</v>
      </c>
      <c r="E50" s="38">
        <v>41244</v>
      </c>
      <c r="F50" s="39">
        <f t="shared" ca="1" si="2"/>
        <v>7</v>
      </c>
      <c r="G50" s="26" t="s">
        <v>84</v>
      </c>
      <c r="H50" s="42" t="s">
        <v>940</v>
      </c>
      <c r="I50" s="41" t="s">
        <v>310</v>
      </c>
      <c r="J50" s="42" t="s">
        <v>79</v>
      </c>
      <c r="K50" s="35"/>
      <c r="L50" s="43">
        <v>2</v>
      </c>
      <c r="M50" s="43">
        <v>0</v>
      </c>
      <c r="N50" s="43">
        <f t="shared" si="3"/>
        <v>2</v>
      </c>
      <c r="O50" s="43" t="s">
        <v>58</v>
      </c>
      <c r="P50" s="44" t="s">
        <v>58</v>
      </c>
      <c r="Q50" s="56" t="s">
        <v>49</v>
      </c>
    </row>
    <row r="51" spans="1:17" ht="23.25" customHeight="1">
      <c r="A51" s="24">
        <v>48</v>
      </c>
      <c r="B51" s="35" t="s">
        <v>81</v>
      </c>
      <c r="C51" s="35" t="s">
        <v>703</v>
      </c>
      <c r="D51" s="35" t="s">
        <v>704</v>
      </c>
      <c r="E51" s="38">
        <v>41244</v>
      </c>
      <c r="F51" s="39">
        <f t="shared" ca="1" si="2"/>
        <v>7</v>
      </c>
      <c r="G51" s="26" t="s">
        <v>84</v>
      </c>
      <c r="H51" s="36" t="s">
        <v>99</v>
      </c>
      <c r="I51" s="41" t="s">
        <v>107</v>
      </c>
      <c r="J51" s="42" t="s">
        <v>79</v>
      </c>
      <c r="K51" s="35" t="s">
        <v>186</v>
      </c>
      <c r="L51" s="48">
        <v>0</v>
      </c>
      <c r="M51" s="48"/>
      <c r="N51" s="43">
        <f t="shared" si="3"/>
        <v>0</v>
      </c>
      <c r="O51" s="43" t="s">
        <v>80</v>
      </c>
      <c r="P51" s="44" t="s">
        <v>80</v>
      </c>
      <c r="Q51" s="56" t="s">
        <v>49</v>
      </c>
    </row>
    <row r="52" spans="1:17" ht="23.25" customHeight="1">
      <c r="A52" s="24">
        <v>49</v>
      </c>
      <c r="B52" s="35" t="s">
        <v>96</v>
      </c>
      <c r="C52" s="35" t="s">
        <v>705</v>
      </c>
      <c r="D52" s="35" t="s">
        <v>706</v>
      </c>
      <c r="E52" s="38">
        <v>41244</v>
      </c>
      <c r="F52" s="39">
        <f t="shared" ca="1" si="2"/>
        <v>7</v>
      </c>
      <c r="G52" s="26" t="s">
        <v>84</v>
      </c>
      <c r="H52" s="42" t="s">
        <v>231</v>
      </c>
      <c r="I52" s="41" t="s">
        <v>310</v>
      </c>
      <c r="J52" s="42" t="s">
        <v>79</v>
      </c>
      <c r="K52" s="35" t="s">
        <v>186</v>
      </c>
      <c r="L52" s="43">
        <v>0</v>
      </c>
      <c r="M52" s="43">
        <v>0</v>
      </c>
      <c r="N52" s="43">
        <f t="shared" si="3"/>
        <v>0</v>
      </c>
      <c r="O52" s="43" t="s">
        <v>80</v>
      </c>
      <c r="P52" s="44" t="s">
        <v>80</v>
      </c>
      <c r="Q52" s="56" t="s">
        <v>49</v>
      </c>
    </row>
    <row r="53" spans="1:17" ht="23.25" customHeight="1">
      <c r="A53" s="24">
        <v>50</v>
      </c>
      <c r="B53" s="36" t="s">
        <v>81</v>
      </c>
      <c r="C53" s="36" t="s">
        <v>448</v>
      </c>
      <c r="D53" s="36" t="s">
        <v>449</v>
      </c>
      <c r="E53" s="37">
        <v>40686</v>
      </c>
      <c r="F53" s="39">
        <f t="shared" ca="1" si="2"/>
        <v>8</v>
      </c>
      <c r="G53" s="45" t="s">
        <v>84</v>
      </c>
      <c r="H53" s="36" t="s">
        <v>130</v>
      </c>
      <c r="I53" s="41" t="s">
        <v>301</v>
      </c>
      <c r="J53" s="46" t="s">
        <v>116</v>
      </c>
      <c r="K53" s="39"/>
      <c r="L53" s="43">
        <v>1</v>
      </c>
      <c r="M53" s="43">
        <v>0</v>
      </c>
      <c r="N53" s="43">
        <f t="shared" si="3"/>
        <v>1</v>
      </c>
      <c r="O53" s="43" t="s">
        <v>58</v>
      </c>
      <c r="P53" s="44" t="s">
        <v>58</v>
      </c>
      <c r="Q53" s="56" t="s">
        <v>49</v>
      </c>
    </row>
    <row r="54" spans="1:17" ht="23.25" customHeight="1">
      <c r="A54" s="24">
        <v>51</v>
      </c>
      <c r="B54" s="35" t="s">
        <v>96</v>
      </c>
      <c r="C54" s="35" t="s">
        <v>454</v>
      </c>
      <c r="D54" s="35" t="s">
        <v>455</v>
      </c>
      <c r="E54" s="38">
        <v>40829</v>
      </c>
      <c r="F54" s="39">
        <f t="shared" ca="1" si="2"/>
        <v>8</v>
      </c>
      <c r="G54" s="26" t="s">
        <v>84</v>
      </c>
      <c r="H54" s="42" t="s">
        <v>231</v>
      </c>
      <c r="I54" s="41" t="s">
        <v>275</v>
      </c>
      <c r="J54" s="42" t="s">
        <v>79</v>
      </c>
      <c r="K54" s="35"/>
      <c r="L54" s="43">
        <v>1</v>
      </c>
      <c r="M54" s="43">
        <v>0</v>
      </c>
      <c r="N54" s="43">
        <f t="shared" si="3"/>
        <v>1</v>
      </c>
      <c r="O54" s="43" t="s">
        <v>58</v>
      </c>
      <c r="P54" s="44" t="s">
        <v>58</v>
      </c>
      <c r="Q54" s="56" t="s">
        <v>49</v>
      </c>
    </row>
    <row r="55" spans="1:17" ht="23.25" customHeight="1">
      <c r="A55" s="24">
        <v>52</v>
      </c>
      <c r="B55" s="36" t="s">
        <v>670</v>
      </c>
      <c r="C55" s="47" t="s">
        <v>689</v>
      </c>
      <c r="D55" s="47" t="s">
        <v>690</v>
      </c>
      <c r="E55" s="37">
        <v>40817</v>
      </c>
      <c r="F55" s="39">
        <f t="shared" ca="1" si="2"/>
        <v>8</v>
      </c>
      <c r="G55" s="45" t="s">
        <v>84</v>
      </c>
      <c r="H55" s="42" t="s">
        <v>99</v>
      </c>
      <c r="I55" s="41" t="s">
        <v>378</v>
      </c>
      <c r="J55" s="46" t="s">
        <v>226</v>
      </c>
      <c r="K55" s="39"/>
      <c r="L55" s="48">
        <v>0</v>
      </c>
      <c r="M55" s="43"/>
      <c r="N55" s="43">
        <f t="shared" si="3"/>
        <v>0</v>
      </c>
      <c r="O55" s="43" t="s">
        <v>80</v>
      </c>
      <c r="P55" s="44" t="s">
        <v>80</v>
      </c>
      <c r="Q55" s="56" t="s">
        <v>49</v>
      </c>
    </row>
    <row r="56" spans="1:17" ht="23.25" customHeight="1">
      <c r="A56" s="24">
        <v>53</v>
      </c>
      <c r="B56" s="36" t="s">
        <v>104</v>
      </c>
      <c r="C56" s="35" t="s">
        <v>105</v>
      </c>
      <c r="D56" s="35" t="s">
        <v>106</v>
      </c>
      <c r="E56" s="38">
        <v>40686</v>
      </c>
      <c r="F56" s="39">
        <f t="shared" ca="1" si="2"/>
        <v>8</v>
      </c>
      <c r="G56" s="26" t="s">
        <v>76</v>
      </c>
      <c r="H56" s="42" t="s">
        <v>77</v>
      </c>
      <c r="I56" s="41" t="s">
        <v>107</v>
      </c>
      <c r="J56" s="42" t="s">
        <v>79</v>
      </c>
      <c r="K56" s="35"/>
      <c r="L56" s="43">
        <v>5</v>
      </c>
      <c r="M56" s="43">
        <v>1</v>
      </c>
      <c r="N56" s="43">
        <f t="shared" si="3"/>
        <v>6</v>
      </c>
      <c r="O56" s="43" t="s">
        <v>58</v>
      </c>
      <c r="P56" s="44" t="s">
        <v>58</v>
      </c>
      <c r="Q56" s="56" t="s">
        <v>49</v>
      </c>
    </row>
    <row r="57" spans="1:17" ht="23.25" customHeight="1">
      <c r="A57" s="24">
        <v>54</v>
      </c>
      <c r="B57" s="35" t="s">
        <v>81</v>
      </c>
      <c r="C57" s="35" t="s">
        <v>692</v>
      </c>
      <c r="D57" s="35" t="s">
        <v>693</v>
      </c>
      <c r="E57" s="38">
        <v>40829</v>
      </c>
      <c r="F57" s="39">
        <f t="shared" ca="1" si="2"/>
        <v>8</v>
      </c>
      <c r="G57" s="26" t="s">
        <v>84</v>
      </c>
      <c r="H57" s="42" t="s">
        <v>231</v>
      </c>
      <c r="I57" s="41" t="s">
        <v>275</v>
      </c>
      <c r="J57" s="42" t="s">
        <v>79</v>
      </c>
      <c r="K57" s="35"/>
      <c r="L57" s="48">
        <v>0</v>
      </c>
      <c r="M57" s="48"/>
      <c r="N57" s="43">
        <f t="shared" si="3"/>
        <v>0</v>
      </c>
      <c r="O57" s="43" t="s">
        <v>80</v>
      </c>
      <c r="P57" s="44" t="s">
        <v>80</v>
      </c>
      <c r="Q57" s="56" t="s">
        <v>49</v>
      </c>
    </row>
    <row r="58" spans="1:17" ht="23.25" customHeight="1">
      <c r="A58" s="24">
        <v>55</v>
      </c>
      <c r="B58" s="35" t="s">
        <v>73</v>
      </c>
      <c r="C58" s="35" t="s">
        <v>460</v>
      </c>
      <c r="D58" s="36" t="s">
        <v>461</v>
      </c>
      <c r="E58" s="38">
        <v>40688</v>
      </c>
      <c r="F58" s="39">
        <f t="shared" ca="1" si="2"/>
        <v>8</v>
      </c>
      <c r="G58" s="26" t="s">
        <v>76</v>
      </c>
      <c r="H58" s="42" t="s">
        <v>77</v>
      </c>
      <c r="I58" s="41" t="s">
        <v>278</v>
      </c>
      <c r="J58" s="42" t="s">
        <v>79</v>
      </c>
      <c r="K58" s="35"/>
      <c r="L58" s="43">
        <v>1</v>
      </c>
      <c r="M58" s="43">
        <v>0</v>
      </c>
      <c r="N58" s="43">
        <f t="shared" si="3"/>
        <v>1</v>
      </c>
      <c r="O58" s="43" t="s">
        <v>58</v>
      </c>
      <c r="P58" s="44" t="s">
        <v>58</v>
      </c>
      <c r="Q58" s="56" t="s">
        <v>49</v>
      </c>
    </row>
    <row r="59" spans="1:17" ht="23.25" customHeight="1">
      <c r="A59" s="24">
        <v>56</v>
      </c>
      <c r="B59" s="35" t="s">
        <v>73</v>
      </c>
      <c r="C59" s="35" t="s">
        <v>701</v>
      </c>
      <c r="D59" s="35" t="s">
        <v>702</v>
      </c>
      <c r="E59" s="38">
        <v>40686</v>
      </c>
      <c r="F59" s="39">
        <f t="shared" ca="1" si="2"/>
        <v>8</v>
      </c>
      <c r="G59" s="26" t="s">
        <v>76</v>
      </c>
      <c r="H59" s="42" t="s">
        <v>93</v>
      </c>
      <c r="I59" s="41" t="s">
        <v>135</v>
      </c>
      <c r="J59" s="42" t="s">
        <v>79</v>
      </c>
      <c r="K59" s="35"/>
      <c r="L59" s="48">
        <v>0</v>
      </c>
      <c r="M59" s="43"/>
      <c r="N59" s="43">
        <f t="shared" si="3"/>
        <v>0</v>
      </c>
      <c r="O59" s="43" t="s">
        <v>80</v>
      </c>
      <c r="P59" s="44" t="s">
        <v>80</v>
      </c>
      <c r="Q59" s="56" t="s">
        <v>49</v>
      </c>
    </row>
    <row r="60" spans="1:17" ht="23.25" customHeight="1">
      <c r="A60" s="24">
        <v>57</v>
      </c>
      <c r="B60" s="35" t="s">
        <v>73</v>
      </c>
      <c r="C60" s="35" t="s">
        <v>472</v>
      </c>
      <c r="D60" s="35" t="s">
        <v>473</v>
      </c>
      <c r="E60" s="38">
        <v>40756</v>
      </c>
      <c r="F60" s="39">
        <f t="shared" ca="1" si="2"/>
        <v>8</v>
      </c>
      <c r="G60" s="26" t="s">
        <v>76</v>
      </c>
      <c r="H60" s="42" t="s">
        <v>93</v>
      </c>
      <c r="I60" s="41" t="s">
        <v>256</v>
      </c>
      <c r="J60" s="42" t="s">
        <v>79</v>
      </c>
      <c r="K60" s="35"/>
      <c r="L60" s="43">
        <v>1</v>
      </c>
      <c r="M60" s="43">
        <v>0</v>
      </c>
      <c r="N60" s="43">
        <f t="shared" si="3"/>
        <v>1</v>
      </c>
      <c r="O60" s="43" t="s">
        <v>58</v>
      </c>
      <c r="P60" s="44" t="s">
        <v>58</v>
      </c>
      <c r="Q60" s="56" t="s">
        <v>49</v>
      </c>
    </row>
    <row r="61" spans="1:17" ht="23.25" customHeight="1">
      <c r="A61" s="24">
        <v>58</v>
      </c>
      <c r="B61" s="35" t="s">
        <v>104</v>
      </c>
      <c r="C61" s="35" t="s">
        <v>478</v>
      </c>
      <c r="D61" s="35" t="s">
        <v>479</v>
      </c>
      <c r="E61" s="38">
        <v>40725</v>
      </c>
      <c r="F61" s="39">
        <f t="shared" ca="1" si="2"/>
        <v>8</v>
      </c>
      <c r="G61" s="26" t="s">
        <v>76</v>
      </c>
      <c r="H61" s="42" t="s">
        <v>77</v>
      </c>
      <c r="I61" s="41" t="s">
        <v>135</v>
      </c>
      <c r="J61" s="42" t="s">
        <v>79</v>
      </c>
      <c r="K61" s="35"/>
      <c r="L61" s="43">
        <v>1</v>
      </c>
      <c r="M61" s="43">
        <v>0</v>
      </c>
      <c r="N61" s="43">
        <f t="shared" si="3"/>
        <v>1</v>
      </c>
      <c r="O61" s="43" t="s">
        <v>58</v>
      </c>
      <c r="P61" s="44" t="s">
        <v>58</v>
      </c>
      <c r="Q61" s="56" t="s">
        <v>49</v>
      </c>
    </row>
    <row r="62" spans="1:17" ht="23.25" customHeight="1">
      <c r="A62" s="24">
        <v>59</v>
      </c>
      <c r="B62" s="36" t="s">
        <v>96</v>
      </c>
      <c r="C62" s="36" t="s">
        <v>213</v>
      </c>
      <c r="D62" s="36" t="s">
        <v>214</v>
      </c>
      <c r="E62" s="37">
        <v>40686</v>
      </c>
      <c r="F62" s="39">
        <f t="shared" ca="1" si="2"/>
        <v>8</v>
      </c>
      <c r="G62" s="45" t="s">
        <v>84</v>
      </c>
      <c r="H62" s="36" t="s">
        <v>152</v>
      </c>
      <c r="I62" s="41" t="s">
        <v>215</v>
      </c>
      <c r="J62" s="46" t="s">
        <v>116</v>
      </c>
      <c r="K62" s="39"/>
      <c r="L62" s="43">
        <v>2</v>
      </c>
      <c r="M62" s="43">
        <v>1</v>
      </c>
      <c r="N62" s="43">
        <f t="shared" si="3"/>
        <v>3</v>
      </c>
      <c r="O62" s="43" t="s">
        <v>58</v>
      </c>
      <c r="P62" s="44" t="s">
        <v>58</v>
      </c>
      <c r="Q62" s="56" t="s">
        <v>49</v>
      </c>
    </row>
    <row r="63" spans="1:17" ht="23.25" customHeight="1">
      <c r="A63" s="24">
        <v>60</v>
      </c>
      <c r="B63" s="35" t="s">
        <v>73</v>
      </c>
      <c r="C63" s="35" t="s">
        <v>296</v>
      </c>
      <c r="D63" s="35" t="s">
        <v>297</v>
      </c>
      <c r="E63" s="38">
        <v>40465</v>
      </c>
      <c r="F63" s="39">
        <f t="shared" ca="1" si="2"/>
        <v>9</v>
      </c>
      <c r="G63" s="26" t="s">
        <v>76</v>
      </c>
      <c r="H63" s="42" t="s">
        <v>77</v>
      </c>
      <c r="I63" s="41" t="s">
        <v>164</v>
      </c>
      <c r="J63" s="42" t="s">
        <v>79</v>
      </c>
      <c r="K63" s="35"/>
      <c r="L63" s="43">
        <v>2</v>
      </c>
      <c r="M63" s="43">
        <v>0</v>
      </c>
      <c r="N63" s="43">
        <f t="shared" si="3"/>
        <v>2</v>
      </c>
      <c r="O63" s="43" t="s">
        <v>58</v>
      </c>
      <c r="P63" s="44" t="s">
        <v>58</v>
      </c>
      <c r="Q63" s="56" t="s">
        <v>49</v>
      </c>
    </row>
    <row r="64" spans="1:17" ht="23.25" customHeight="1">
      <c r="A64" s="24">
        <v>61</v>
      </c>
      <c r="B64" s="35" t="s">
        <v>104</v>
      </c>
      <c r="C64" s="35" t="s">
        <v>464</v>
      </c>
      <c r="D64" s="35" t="s">
        <v>465</v>
      </c>
      <c r="E64" s="38">
        <v>40315</v>
      </c>
      <c r="F64" s="39">
        <f t="shared" ca="1" si="2"/>
        <v>9</v>
      </c>
      <c r="G64" s="26" t="s">
        <v>76</v>
      </c>
      <c r="H64" s="42" t="s">
        <v>89</v>
      </c>
      <c r="I64" s="41" t="s">
        <v>153</v>
      </c>
      <c r="J64" s="42" t="s">
        <v>79</v>
      </c>
      <c r="K64" s="35"/>
      <c r="L64" s="43">
        <v>1</v>
      </c>
      <c r="M64" s="43">
        <v>0</v>
      </c>
      <c r="N64" s="43">
        <f t="shared" si="3"/>
        <v>1</v>
      </c>
      <c r="O64" s="43" t="s">
        <v>58</v>
      </c>
      <c r="P64" s="44" t="s">
        <v>58</v>
      </c>
      <c r="Q64" s="56" t="s">
        <v>49</v>
      </c>
    </row>
    <row r="65" spans="1:17" ht="23.25" customHeight="1">
      <c r="A65" s="24">
        <v>62</v>
      </c>
      <c r="B65" s="36" t="s">
        <v>112</v>
      </c>
      <c r="C65" s="36" t="s">
        <v>311</v>
      </c>
      <c r="D65" s="36" t="s">
        <v>220</v>
      </c>
      <c r="E65" s="37">
        <v>40315</v>
      </c>
      <c r="F65" s="39">
        <f t="shared" ca="1" si="2"/>
        <v>9</v>
      </c>
      <c r="G65" s="45" t="s">
        <v>84</v>
      </c>
      <c r="H65" s="36" t="s">
        <v>159</v>
      </c>
      <c r="I65" s="41" t="s">
        <v>153</v>
      </c>
      <c r="J65" s="46" t="s">
        <v>116</v>
      </c>
      <c r="K65" s="39"/>
      <c r="L65" s="43">
        <v>2</v>
      </c>
      <c r="M65" s="43">
        <v>0</v>
      </c>
      <c r="N65" s="43">
        <f t="shared" si="3"/>
        <v>2</v>
      </c>
      <c r="O65" s="43" t="s">
        <v>58</v>
      </c>
      <c r="P65" s="44" t="s">
        <v>58</v>
      </c>
      <c r="Q65" s="56" t="s">
        <v>49</v>
      </c>
    </row>
    <row r="66" spans="1:17" ht="23.25" customHeight="1">
      <c r="A66" s="24">
        <v>63</v>
      </c>
      <c r="B66" s="35" t="s">
        <v>73</v>
      </c>
      <c r="C66" s="35" t="s">
        <v>298</v>
      </c>
      <c r="D66" s="35" t="s">
        <v>299</v>
      </c>
      <c r="E66" s="38">
        <v>39965</v>
      </c>
      <c r="F66" s="39">
        <f t="shared" ca="1" si="2"/>
        <v>10</v>
      </c>
      <c r="G66" s="26" t="s">
        <v>76</v>
      </c>
      <c r="H66" s="42" t="s">
        <v>300</v>
      </c>
      <c r="I66" s="41" t="s">
        <v>301</v>
      </c>
      <c r="J66" s="42" t="s">
        <v>79</v>
      </c>
      <c r="K66" s="35"/>
      <c r="L66" s="43">
        <v>1</v>
      </c>
      <c r="M66" s="43">
        <v>1</v>
      </c>
      <c r="N66" s="43">
        <f t="shared" si="3"/>
        <v>2</v>
      </c>
      <c r="O66" s="43" t="s">
        <v>58</v>
      </c>
      <c r="P66" s="44" t="s">
        <v>58</v>
      </c>
      <c r="Q66" s="56" t="s">
        <v>49</v>
      </c>
    </row>
    <row r="67" spans="1:17" ht="23.25" customHeight="1">
      <c r="A67" s="24">
        <v>64</v>
      </c>
      <c r="B67" s="35" t="s">
        <v>73</v>
      </c>
      <c r="C67" s="35" t="s">
        <v>687</v>
      </c>
      <c r="D67" s="35" t="s">
        <v>688</v>
      </c>
      <c r="E67" s="38">
        <v>40057</v>
      </c>
      <c r="F67" s="39">
        <f t="shared" ca="1" si="2"/>
        <v>10</v>
      </c>
      <c r="G67" s="26" t="s">
        <v>76</v>
      </c>
      <c r="H67" s="42" t="s">
        <v>89</v>
      </c>
      <c r="I67" s="41" t="s">
        <v>131</v>
      </c>
      <c r="J67" s="42" t="s">
        <v>79</v>
      </c>
      <c r="K67" s="35"/>
      <c r="L67" s="48">
        <v>0</v>
      </c>
      <c r="M67" s="48"/>
      <c r="N67" s="43">
        <f t="shared" si="3"/>
        <v>0</v>
      </c>
      <c r="O67" s="43" t="s">
        <v>80</v>
      </c>
      <c r="P67" s="44" t="s">
        <v>80</v>
      </c>
      <c r="Q67" s="56" t="s">
        <v>49</v>
      </c>
    </row>
    <row r="68" spans="1:17" ht="23.25" customHeight="1">
      <c r="A68" s="24">
        <v>65</v>
      </c>
      <c r="B68" s="35" t="s">
        <v>73</v>
      </c>
      <c r="C68" s="35" t="s">
        <v>306</v>
      </c>
      <c r="D68" s="35" t="s">
        <v>307</v>
      </c>
      <c r="E68" s="38">
        <v>39839</v>
      </c>
      <c r="F68" s="39">
        <f t="shared" ref="F68:F84" ca="1" si="4">(YEAR(NOW())-YEAR(E68))</f>
        <v>10</v>
      </c>
      <c r="G68" s="26" t="s">
        <v>76</v>
      </c>
      <c r="H68" s="42" t="s">
        <v>89</v>
      </c>
      <c r="I68" s="41" t="s">
        <v>275</v>
      </c>
      <c r="J68" s="42" t="s">
        <v>79</v>
      </c>
      <c r="K68" s="35"/>
      <c r="L68" s="43">
        <v>2</v>
      </c>
      <c r="M68" s="43">
        <v>0</v>
      </c>
      <c r="N68" s="43">
        <f t="shared" ref="N68:N84" si="5">SUM(I68:M68)</f>
        <v>2</v>
      </c>
      <c r="O68" s="43" t="s">
        <v>58</v>
      </c>
      <c r="P68" s="44" t="s">
        <v>58</v>
      </c>
      <c r="Q68" s="56" t="s">
        <v>49</v>
      </c>
    </row>
    <row r="69" spans="1:17" ht="23.25" customHeight="1">
      <c r="A69" s="24">
        <v>66</v>
      </c>
      <c r="B69" s="35" t="s">
        <v>81</v>
      </c>
      <c r="C69" s="35" t="s">
        <v>162</v>
      </c>
      <c r="D69" s="35" t="s">
        <v>163</v>
      </c>
      <c r="E69" s="38">
        <v>39965</v>
      </c>
      <c r="F69" s="39">
        <f t="shared" ca="1" si="4"/>
        <v>10</v>
      </c>
      <c r="G69" s="26" t="s">
        <v>84</v>
      </c>
      <c r="H69" s="42" t="s">
        <v>99</v>
      </c>
      <c r="I69" s="41" t="s">
        <v>164</v>
      </c>
      <c r="J69" s="42" t="s">
        <v>79</v>
      </c>
      <c r="K69" s="35"/>
      <c r="L69" s="43">
        <v>4</v>
      </c>
      <c r="M69" s="43">
        <v>0</v>
      </c>
      <c r="N69" s="43">
        <f t="shared" si="5"/>
        <v>4</v>
      </c>
      <c r="O69" s="43" t="s">
        <v>58</v>
      </c>
      <c r="P69" s="44" t="s">
        <v>58</v>
      </c>
      <c r="Q69" s="56" t="s">
        <v>49</v>
      </c>
    </row>
    <row r="70" spans="1:17" ht="23.25" customHeight="1">
      <c r="A70" s="24">
        <v>67</v>
      </c>
      <c r="B70" s="35" t="s">
        <v>73</v>
      </c>
      <c r="C70" s="47" t="s">
        <v>476</v>
      </c>
      <c r="D70" s="47" t="s">
        <v>477</v>
      </c>
      <c r="E70" s="37">
        <v>40087</v>
      </c>
      <c r="F70" s="39">
        <f t="shared" ca="1" si="4"/>
        <v>10</v>
      </c>
      <c r="G70" s="45" t="s">
        <v>76</v>
      </c>
      <c r="H70" s="42" t="s">
        <v>89</v>
      </c>
      <c r="I70" s="41" t="s">
        <v>398</v>
      </c>
      <c r="J70" s="46" t="s">
        <v>226</v>
      </c>
      <c r="K70" s="39"/>
      <c r="L70" s="43">
        <v>1</v>
      </c>
      <c r="M70" s="43">
        <v>0</v>
      </c>
      <c r="N70" s="43">
        <f t="shared" si="5"/>
        <v>1</v>
      </c>
      <c r="O70" s="43" t="s">
        <v>58</v>
      </c>
      <c r="P70" s="44" t="s">
        <v>58</v>
      </c>
      <c r="Q70" s="56" t="s">
        <v>49</v>
      </c>
    </row>
    <row r="71" spans="1:17" ht="23.25" customHeight="1">
      <c r="A71" s="24">
        <v>68</v>
      </c>
      <c r="B71" s="35" t="s">
        <v>73</v>
      </c>
      <c r="C71" s="35" t="s">
        <v>291</v>
      </c>
      <c r="D71" s="35" t="s">
        <v>292</v>
      </c>
      <c r="E71" s="38">
        <v>39722</v>
      </c>
      <c r="F71" s="39">
        <f t="shared" ca="1" si="4"/>
        <v>11</v>
      </c>
      <c r="G71" s="26" t="s">
        <v>76</v>
      </c>
      <c r="H71" s="42" t="s">
        <v>77</v>
      </c>
      <c r="I71" s="41" t="s">
        <v>94</v>
      </c>
      <c r="J71" s="42" t="s">
        <v>79</v>
      </c>
      <c r="K71" s="35"/>
      <c r="L71" s="43">
        <v>2</v>
      </c>
      <c r="M71" s="43">
        <v>0</v>
      </c>
      <c r="N71" s="43">
        <f t="shared" si="5"/>
        <v>2</v>
      </c>
      <c r="O71" s="43" t="s">
        <v>58</v>
      </c>
      <c r="P71" s="44" t="s">
        <v>58</v>
      </c>
      <c r="Q71" s="56" t="s">
        <v>49</v>
      </c>
    </row>
    <row r="72" spans="1:17" ht="23.25" customHeight="1">
      <c r="A72" s="24">
        <v>69</v>
      </c>
      <c r="B72" s="35" t="s">
        <v>73</v>
      </c>
      <c r="C72" s="35" t="s">
        <v>681</v>
      </c>
      <c r="D72" s="35" t="s">
        <v>682</v>
      </c>
      <c r="E72" s="38">
        <v>39722</v>
      </c>
      <c r="F72" s="39">
        <f t="shared" ca="1" si="4"/>
        <v>11</v>
      </c>
      <c r="G72" s="26" t="s">
        <v>76</v>
      </c>
      <c r="H72" s="42" t="s">
        <v>110</v>
      </c>
      <c r="I72" s="41" t="s">
        <v>212</v>
      </c>
      <c r="J72" s="42" t="s">
        <v>79</v>
      </c>
      <c r="K72" s="35"/>
      <c r="L72" s="48">
        <v>0</v>
      </c>
      <c r="M72" s="48"/>
      <c r="N72" s="43">
        <f t="shared" si="5"/>
        <v>0</v>
      </c>
      <c r="O72" s="43" t="s">
        <v>80</v>
      </c>
      <c r="P72" s="44" t="s">
        <v>80</v>
      </c>
      <c r="Q72" s="56" t="s">
        <v>49</v>
      </c>
    </row>
    <row r="73" spans="1:17" ht="23.25" customHeight="1">
      <c r="A73" s="24">
        <v>70</v>
      </c>
      <c r="B73" s="35" t="s">
        <v>73</v>
      </c>
      <c r="C73" s="35" t="s">
        <v>117</v>
      </c>
      <c r="D73" s="35" t="s">
        <v>118</v>
      </c>
      <c r="E73" s="38">
        <v>39630</v>
      </c>
      <c r="F73" s="39">
        <f t="shared" ca="1" si="4"/>
        <v>11</v>
      </c>
      <c r="G73" s="26" t="s">
        <v>76</v>
      </c>
      <c r="H73" s="42" t="s">
        <v>119</v>
      </c>
      <c r="I73" s="40" t="s">
        <v>94</v>
      </c>
      <c r="J73" s="42" t="s">
        <v>79</v>
      </c>
      <c r="K73" s="35"/>
      <c r="L73" s="43">
        <v>4</v>
      </c>
      <c r="M73" s="43">
        <v>1</v>
      </c>
      <c r="N73" s="43">
        <f t="shared" si="5"/>
        <v>5</v>
      </c>
      <c r="O73" s="43" t="s">
        <v>58</v>
      </c>
      <c r="P73" s="44" t="s">
        <v>58</v>
      </c>
      <c r="Q73" s="56" t="s">
        <v>49</v>
      </c>
    </row>
    <row r="74" spans="1:17" ht="23.25" customHeight="1">
      <c r="A74" s="24">
        <v>71</v>
      </c>
      <c r="B74" s="35" t="s">
        <v>73</v>
      </c>
      <c r="C74" s="35" t="s">
        <v>468</v>
      </c>
      <c r="D74" s="35" t="s">
        <v>469</v>
      </c>
      <c r="E74" s="38">
        <v>39722</v>
      </c>
      <c r="F74" s="39">
        <f t="shared" ca="1" si="4"/>
        <v>11</v>
      </c>
      <c r="G74" s="26" t="s">
        <v>76</v>
      </c>
      <c r="H74" s="42" t="s">
        <v>77</v>
      </c>
      <c r="I74" s="41" t="s">
        <v>278</v>
      </c>
      <c r="J74" s="42" t="s">
        <v>79</v>
      </c>
      <c r="K74" s="35"/>
      <c r="L74" s="43">
        <v>1</v>
      </c>
      <c r="M74" s="43">
        <v>0</v>
      </c>
      <c r="N74" s="43">
        <f t="shared" si="5"/>
        <v>1</v>
      </c>
      <c r="O74" s="43" t="s">
        <v>58</v>
      </c>
      <c r="P74" s="44" t="s">
        <v>58</v>
      </c>
      <c r="Q74" s="56" t="s">
        <v>49</v>
      </c>
    </row>
    <row r="75" spans="1:17" ht="23.25" customHeight="1">
      <c r="A75" s="24">
        <v>72</v>
      </c>
      <c r="B75" s="36" t="s">
        <v>112</v>
      </c>
      <c r="C75" s="35" t="s">
        <v>210</v>
      </c>
      <c r="D75" s="35" t="s">
        <v>211</v>
      </c>
      <c r="E75" s="38">
        <v>38401</v>
      </c>
      <c r="F75" s="39">
        <f t="shared" ca="1" si="4"/>
        <v>14</v>
      </c>
      <c r="G75" s="24" t="s">
        <v>84</v>
      </c>
      <c r="H75" s="36" t="s">
        <v>130</v>
      </c>
      <c r="I75" s="41" t="s">
        <v>212</v>
      </c>
      <c r="J75" s="36" t="s">
        <v>95</v>
      </c>
      <c r="K75" s="38"/>
      <c r="L75" s="48">
        <v>0</v>
      </c>
      <c r="M75" s="43"/>
      <c r="N75" s="43">
        <f t="shared" si="5"/>
        <v>0</v>
      </c>
      <c r="O75" s="43" t="s">
        <v>80</v>
      </c>
      <c r="P75" s="44" t="s">
        <v>80</v>
      </c>
      <c r="Q75" s="56" t="s">
        <v>49</v>
      </c>
    </row>
    <row r="76" spans="1:17" ht="23.25" customHeight="1">
      <c r="A76" s="24">
        <v>73</v>
      </c>
      <c r="B76" s="35" t="s">
        <v>73</v>
      </c>
      <c r="C76" s="35" t="s">
        <v>91</v>
      </c>
      <c r="D76" s="35" t="s">
        <v>92</v>
      </c>
      <c r="E76" s="38">
        <v>34486</v>
      </c>
      <c r="F76" s="39">
        <f t="shared" ca="1" si="4"/>
        <v>25</v>
      </c>
      <c r="G76" s="24" t="s">
        <v>76</v>
      </c>
      <c r="H76" s="42" t="s">
        <v>93</v>
      </c>
      <c r="I76" s="41" t="s">
        <v>94</v>
      </c>
      <c r="J76" s="36" t="s">
        <v>95</v>
      </c>
      <c r="K76" s="38"/>
      <c r="L76" s="43">
        <v>1</v>
      </c>
      <c r="M76" s="43">
        <v>2</v>
      </c>
      <c r="N76" s="43">
        <f t="shared" si="5"/>
        <v>3</v>
      </c>
      <c r="O76" s="43" t="s">
        <v>58</v>
      </c>
      <c r="P76" s="44" t="s">
        <v>58</v>
      </c>
      <c r="Q76" s="56" t="s">
        <v>49</v>
      </c>
    </row>
    <row r="77" spans="1:17" ht="23.25" customHeight="1">
      <c r="A77" s="24">
        <v>74</v>
      </c>
      <c r="B77" s="36" t="s">
        <v>127</v>
      </c>
      <c r="C77" s="35" t="s">
        <v>237</v>
      </c>
      <c r="D77" s="35" t="s">
        <v>238</v>
      </c>
      <c r="E77" s="38">
        <v>34498</v>
      </c>
      <c r="F77" s="39">
        <f t="shared" ca="1" si="4"/>
        <v>25</v>
      </c>
      <c r="G77" s="24" t="s">
        <v>84</v>
      </c>
      <c r="H77" s="42" t="s">
        <v>130</v>
      </c>
      <c r="I77" s="41" t="s">
        <v>131</v>
      </c>
      <c r="J77" s="36" t="s">
        <v>95</v>
      </c>
      <c r="K77" s="38"/>
      <c r="L77" s="48">
        <v>0</v>
      </c>
      <c r="M77" s="43"/>
      <c r="N77" s="43">
        <f t="shared" si="5"/>
        <v>0</v>
      </c>
      <c r="O77" s="43" t="s">
        <v>80</v>
      </c>
      <c r="P77" s="44" t="s">
        <v>80</v>
      </c>
      <c r="Q77" s="56" t="s">
        <v>49</v>
      </c>
    </row>
    <row r="78" spans="1:17" ht="23.25" customHeight="1">
      <c r="A78" s="24">
        <v>75</v>
      </c>
      <c r="B78" s="36" t="s">
        <v>127</v>
      </c>
      <c r="C78" s="35" t="s">
        <v>128</v>
      </c>
      <c r="D78" s="35" t="s">
        <v>129</v>
      </c>
      <c r="E78" s="38">
        <v>33392</v>
      </c>
      <c r="F78" s="39">
        <f t="shared" ca="1" si="4"/>
        <v>28</v>
      </c>
      <c r="G78" s="24" t="s">
        <v>84</v>
      </c>
      <c r="H78" s="42" t="s">
        <v>130</v>
      </c>
      <c r="I78" s="41" t="s">
        <v>131</v>
      </c>
      <c r="J78" s="36" t="s">
        <v>95</v>
      </c>
      <c r="K78" s="38"/>
      <c r="L78" s="43">
        <v>1</v>
      </c>
      <c r="M78" s="43">
        <v>0</v>
      </c>
      <c r="N78" s="43">
        <f t="shared" si="5"/>
        <v>1</v>
      </c>
      <c r="O78" s="43" t="s">
        <v>58</v>
      </c>
      <c r="P78" s="44" t="s">
        <v>58</v>
      </c>
      <c r="Q78" s="56" t="s">
        <v>49</v>
      </c>
    </row>
    <row r="79" spans="1:17" ht="23.25" customHeight="1">
      <c r="A79" s="24">
        <v>76</v>
      </c>
      <c r="B79" s="36" t="s">
        <v>253</v>
      </c>
      <c r="C79" s="35" t="s">
        <v>254</v>
      </c>
      <c r="D79" s="35" t="s">
        <v>255</v>
      </c>
      <c r="E79" s="38">
        <v>31187</v>
      </c>
      <c r="F79" s="39">
        <f t="shared" ca="1" si="4"/>
        <v>34</v>
      </c>
      <c r="G79" s="24" t="s">
        <v>76</v>
      </c>
      <c r="H79" s="42" t="s">
        <v>119</v>
      </c>
      <c r="I79" s="41" t="s">
        <v>256</v>
      </c>
      <c r="J79" s="36" t="s">
        <v>95</v>
      </c>
      <c r="K79" s="38"/>
      <c r="L79" s="43">
        <v>1</v>
      </c>
      <c r="M79" s="43">
        <v>0</v>
      </c>
      <c r="N79" s="43">
        <f t="shared" si="5"/>
        <v>1</v>
      </c>
      <c r="O79" s="43" t="s">
        <v>58</v>
      </c>
      <c r="P79" s="44" t="s">
        <v>58</v>
      </c>
      <c r="Q79" s="56" t="s">
        <v>49</v>
      </c>
    </row>
    <row r="80" spans="1:17" ht="23.25" customHeight="1">
      <c r="A80" s="24">
        <v>77</v>
      </c>
      <c r="B80" s="36" t="s">
        <v>127</v>
      </c>
      <c r="C80" s="35" t="s">
        <v>157</v>
      </c>
      <c r="D80" s="35" t="s">
        <v>158</v>
      </c>
      <c r="E80" s="38">
        <v>30834</v>
      </c>
      <c r="F80" s="39">
        <f t="shared" ca="1" si="4"/>
        <v>35</v>
      </c>
      <c r="G80" s="24" t="s">
        <v>84</v>
      </c>
      <c r="H80" s="42" t="s">
        <v>159</v>
      </c>
      <c r="I80" s="41" t="s">
        <v>153</v>
      </c>
      <c r="J80" s="36" t="s">
        <v>95</v>
      </c>
      <c r="K80" s="38"/>
      <c r="L80" s="48">
        <v>0</v>
      </c>
      <c r="M80" s="43">
        <v>1</v>
      </c>
      <c r="N80" s="43">
        <f t="shared" si="5"/>
        <v>1</v>
      </c>
      <c r="O80" s="43" t="s">
        <v>80</v>
      </c>
      <c r="P80" s="44" t="s">
        <v>58</v>
      </c>
      <c r="Q80" s="56" t="s">
        <v>49</v>
      </c>
    </row>
    <row r="81" spans="1:17" ht="23.25" customHeight="1">
      <c r="A81" s="24">
        <v>78</v>
      </c>
      <c r="B81" s="36" t="s">
        <v>104</v>
      </c>
      <c r="C81" s="35" t="s">
        <v>227</v>
      </c>
      <c r="D81" s="35" t="s">
        <v>165</v>
      </c>
      <c r="E81" s="38">
        <v>30195</v>
      </c>
      <c r="F81" s="39">
        <f t="shared" ca="1" si="4"/>
        <v>37</v>
      </c>
      <c r="G81" s="24" t="s">
        <v>76</v>
      </c>
      <c r="H81" s="42" t="s">
        <v>228</v>
      </c>
      <c r="I81" s="41" t="s">
        <v>153</v>
      </c>
      <c r="J81" s="36" t="s">
        <v>95</v>
      </c>
      <c r="K81" s="38"/>
      <c r="L81" s="43">
        <v>3</v>
      </c>
      <c r="M81" s="43">
        <v>1</v>
      </c>
      <c r="N81" s="43">
        <f t="shared" si="5"/>
        <v>4</v>
      </c>
      <c r="O81" s="43" t="s">
        <v>59</v>
      </c>
      <c r="P81" s="44" t="s">
        <v>59</v>
      </c>
      <c r="Q81" s="56" t="s">
        <v>49</v>
      </c>
    </row>
    <row r="82" spans="1:17" ht="23.25" customHeight="1">
      <c r="A82" s="24">
        <v>79</v>
      </c>
      <c r="B82" s="35" t="s">
        <v>73</v>
      </c>
      <c r="C82" s="35" t="s">
        <v>289</v>
      </c>
      <c r="D82" s="35" t="s">
        <v>290</v>
      </c>
      <c r="E82" s="38">
        <v>30081</v>
      </c>
      <c r="F82" s="39">
        <f t="shared" ca="1" si="4"/>
        <v>37</v>
      </c>
      <c r="G82" s="24" t="s">
        <v>76</v>
      </c>
      <c r="H82" s="42" t="s">
        <v>77</v>
      </c>
      <c r="I82" s="41" t="s">
        <v>278</v>
      </c>
      <c r="J82" s="36" t="s">
        <v>95</v>
      </c>
      <c r="K82" s="38"/>
      <c r="L82" s="48">
        <v>0</v>
      </c>
      <c r="M82" s="43"/>
      <c r="N82" s="43">
        <f t="shared" si="5"/>
        <v>0</v>
      </c>
      <c r="O82" s="43" t="s">
        <v>80</v>
      </c>
      <c r="P82" s="44" t="s">
        <v>80</v>
      </c>
      <c r="Q82" s="56" t="s">
        <v>49</v>
      </c>
    </row>
    <row r="83" spans="1:17" ht="23.25" customHeight="1">
      <c r="A83" s="24">
        <v>80</v>
      </c>
      <c r="B83" s="36" t="s">
        <v>104</v>
      </c>
      <c r="C83" s="35" t="s">
        <v>165</v>
      </c>
      <c r="D83" s="35" t="s">
        <v>158</v>
      </c>
      <c r="E83" s="38">
        <v>28004</v>
      </c>
      <c r="F83" s="39">
        <f t="shared" ca="1" si="4"/>
        <v>43</v>
      </c>
      <c r="G83" s="24" t="s">
        <v>76</v>
      </c>
      <c r="H83" s="42" t="s">
        <v>77</v>
      </c>
      <c r="I83" s="41" t="s">
        <v>135</v>
      </c>
      <c r="J83" s="36" t="s">
        <v>95</v>
      </c>
      <c r="K83" s="38"/>
      <c r="L83" s="48">
        <v>0</v>
      </c>
      <c r="M83" s="43"/>
      <c r="N83" s="43">
        <f t="shared" si="5"/>
        <v>0</v>
      </c>
      <c r="O83" s="43" t="s">
        <v>80</v>
      </c>
      <c r="P83" s="44" t="s">
        <v>80</v>
      </c>
      <c r="Q83" s="56" t="s">
        <v>49</v>
      </c>
    </row>
    <row r="84" spans="1:17" ht="23.25" customHeight="1">
      <c r="A84" s="24">
        <v>81</v>
      </c>
      <c r="B84" s="36" t="s">
        <v>132</v>
      </c>
      <c r="C84" s="35" t="s">
        <v>133</v>
      </c>
      <c r="D84" s="35" t="s">
        <v>134</v>
      </c>
      <c r="E84" s="38">
        <v>26056</v>
      </c>
      <c r="F84" s="39">
        <f t="shared" ca="1" si="4"/>
        <v>48</v>
      </c>
      <c r="G84" s="24" t="s">
        <v>76</v>
      </c>
      <c r="H84" s="42" t="s">
        <v>93</v>
      </c>
      <c r="I84" s="41" t="s">
        <v>135</v>
      </c>
      <c r="J84" s="36" t="s">
        <v>95</v>
      </c>
      <c r="K84" s="38"/>
      <c r="L84" s="43">
        <v>1</v>
      </c>
      <c r="M84" s="43">
        <v>1</v>
      </c>
      <c r="N84" s="43">
        <f t="shared" si="5"/>
        <v>2</v>
      </c>
      <c r="O84" s="43" t="s">
        <v>58</v>
      </c>
      <c r="P84" s="44" t="s">
        <v>58</v>
      </c>
      <c r="Q84" s="56" t="s">
        <v>49</v>
      </c>
    </row>
    <row r="85" spans="1:17" ht="23.25" customHeight="1">
      <c r="A85" s="28" t="s">
        <v>50</v>
      </c>
      <c r="B85" s="29"/>
      <c r="C85" s="30"/>
      <c r="D85" s="31"/>
      <c r="E85" s="31"/>
      <c r="F85" s="30">
        <v>-1</v>
      </c>
      <c r="G85" s="31"/>
      <c r="H85" s="31"/>
      <c r="I85" s="32"/>
      <c r="J85" s="31"/>
      <c r="K85" s="31"/>
      <c r="L85" s="15"/>
      <c r="M85" s="15"/>
      <c r="N85" s="15"/>
      <c r="O85" s="15"/>
      <c r="P85" s="33"/>
      <c r="Q85" s="55" t="s">
        <v>50</v>
      </c>
    </row>
    <row r="86" spans="1:17" ht="23.25" customHeight="1">
      <c r="A86" s="24">
        <v>1</v>
      </c>
      <c r="B86" s="46" t="s">
        <v>112</v>
      </c>
      <c r="C86" s="46" t="s">
        <v>466</v>
      </c>
      <c r="D86" s="46" t="s">
        <v>467</v>
      </c>
      <c r="E86" s="37">
        <v>42745</v>
      </c>
      <c r="F86" s="39">
        <f t="shared" ref="F86:F116" ca="1" si="6">(YEAR(NOW())-YEAR(E86))</f>
        <v>2</v>
      </c>
      <c r="G86" s="26" t="s">
        <v>84</v>
      </c>
      <c r="H86" s="36" t="s">
        <v>202</v>
      </c>
      <c r="I86" s="40" t="s">
        <v>122</v>
      </c>
      <c r="J86" s="42" t="s">
        <v>79</v>
      </c>
      <c r="K86" s="35"/>
      <c r="L86" s="48">
        <v>1</v>
      </c>
      <c r="M86" s="48"/>
      <c r="N86" s="43">
        <f t="shared" ref="N86:N116" si="7">SUM(I86:M86)</f>
        <v>1</v>
      </c>
      <c r="O86" s="43" t="s">
        <v>57</v>
      </c>
      <c r="P86" s="44" t="s">
        <v>57</v>
      </c>
      <c r="Q86" s="42" t="s">
        <v>50</v>
      </c>
    </row>
    <row r="87" spans="1:17" ht="23.25" customHeight="1">
      <c r="A87" s="24">
        <v>2</v>
      </c>
      <c r="B87" s="46" t="s">
        <v>96</v>
      </c>
      <c r="C87" s="35" t="s">
        <v>287</v>
      </c>
      <c r="D87" s="35" t="s">
        <v>314</v>
      </c>
      <c r="E87" s="37">
        <v>42464</v>
      </c>
      <c r="F87" s="39">
        <f t="shared" ca="1" si="6"/>
        <v>3</v>
      </c>
      <c r="G87" s="26" t="s">
        <v>84</v>
      </c>
      <c r="H87" s="36" t="s">
        <v>202</v>
      </c>
      <c r="I87" s="40" t="s">
        <v>122</v>
      </c>
      <c r="J87" s="42" t="s">
        <v>79</v>
      </c>
      <c r="K87" s="35"/>
      <c r="L87" s="43">
        <v>1</v>
      </c>
      <c r="M87" s="43">
        <v>1</v>
      </c>
      <c r="N87" s="43">
        <f t="shared" si="7"/>
        <v>2</v>
      </c>
      <c r="O87" s="43" t="s">
        <v>57</v>
      </c>
      <c r="P87" s="44" t="s">
        <v>57</v>
      </c>
      <c r="Q87" s="42" t="s">
        <v>50</v>
      </c>
    </row>
    <row r="88" spans="1:17" ht="23.25" customHeight="1">
      <c r="A88" s="24">
        <v>3</v>
      </c>
      <c r="B88" s="35" t="s">
        <v>81</v>
      </c>
      <c r="C88" s="35" t="s">
        <v>470</v>
      </c>
      <c r="D88" s="35" t="s">
        <v>471</v>
      </c>
      <c r="E88" s="38">
        <v>42186</v>
      </c>
      <c r="F88" s="39">
        <f t="shared" ca="1" si="6"/>
        <v>4</v>
      </c>
      <c r="G88" s="26" t="s">
        <v>84</v>
      </c>
      <c r="H88" s="36" t="s">
        <v>202</v>
      </c>
      <c r="I88" s="40" t="s">
        <v>122</v>
      </c>
      <c r="J88" s="42" t="s">
        <v>79</v>
      </c>
      <c r="K88" s="35"/>
      <c r="L88" s="48">
        <v>0</v>
      </c>
      <c r="M88" s="48">
        <v>1</v>
      </c>
      <c r="N88" s="43">
        <f t="shared" si="7"/>
        <v>1</v>
      </c>
      <c r="O88" s="43" t="s">
        <v>80</v>
      </c>
      <c r="P88" s="44" t="s">
        <v>57</v>
      </c>
      <c r="Q88" s="42" t="s">
        <v>50</v>
      </c>
    </row>
    <row r="89" spans="1:17" ht="23.25" customHeight="1">
      <c r="A89" s="24">
        <v>4</v>
      </c>
      <c r="B89" s="35" t="s">
        <v>96</v>
      </c>
      <c r="C89" s="35" t="s">
        <v>1008</v>
      </c>
      <c r="D89" s="35" t="s">
        <v>1009</v>
      </c>
      <c r="E89" s="37">
        <v>42095</v>
      </c>
      <c r="F89" s="39">
        <f t="shared" ca="1" si="6"/>
        <v>4</v>
      </c>
      <c r="G89" s="26" t="s">
        <v>84</v>
      </c>
      <c r="H89" s="36" t="s">
        <v>1010</v>
      </c>
      <c r="I89" s="40" t="s">
        <v>122</v>
      </c>
      <c r="J89" s="42" t="s">
        <v>79</v>
      </c>
      <c r="K89" s="35" t="s">
        <v>186</v>
      </c>
      <c r="L89" s="48">
        <v>0</v>
      </c>
      <c r="M89" s="48"/>
      <c r="N89" s="43">
        <f t="shared" si="7"/>
        <v>0</v>
      </c>
      <c r="O89" s="43" t="s">
        <v>80</v>
      </c>
      <c r="P89" s="44" t="s">
        <v>80</v>
      </c>
      <c r="Q89" s="42" t="s">
        <v>50</v>
      </c>
    </row>
    <row r="90" spans="1:17" ht="23.25" customHeight="1">
      <c r="A90" s="24">
        <v>5</v>
      </c>
      <c r="B90" s="36" t="s">
        <v>96</v>
      </c>
      <c r="C90" s="36" t="s">
        <v>462</v>
      </c>
      <c r="D90" s="36" t="s">
        <v>463</v>
      </c>
      <c r="E90" s="37">
        <v>41883</v>
      </c>
      <c r="F90" s="39">
        <f t="shared" ca="1" si="6"/>
        <v>5</v>
      </c>
      <c r="G90" s="45" t="s">
        <v>84</v>
      </c>
      <c r="H90" s="36" t="s">
        <v>202</v>
      </c>
      <c r="I90" s="41" t="s">
        <v>122</v>
      </c>
      <c r="J90" s="46" t="s">
        <v>116</v>
      </c>
      <c r="K90" s="39"/>
      <c r="L90" s="43">
        <v>1</v>
      </c>
      <c r="M90" s="43">
        <v>0</v>
      </c>
      <c r="N90" s="43">
        <f t="shared" si="7"/>
        <v>1</v>
      </c>
      <c r="O90" s="43" t="s">
        <v>57</v>
      </c>
      <c r="P90" s="44" t="s">
        <v>57</v>
      </c>
      <c r="Q90" s="42" t="s">
        <v>50</v>
      </c>
    </row>
    <row r="91" spans="1:17" ht="23.25" customHeight="1">
      <c r="A91" s="24">
        <v>6</v>
      </c>
      <c r="B91" s="35" t="s">
        <v>81</v>
      </c>
      <c r="C91" s="35" t="s">
        <v>1005</v>
      </c>
      <c r="D91" s="35" t="s">
        <v>461</v>
      </c>
      <c r="E91" s="38">
        <v>41730</v>
      </c>
      <c r="F91" s="39">
        <f t="shared" ca="1" si="6"/>
        <v>5</v>
      </c>
      <c r="G91" s="26" t="s">
        <v>84</v>
      </c>
      <c r="H91" s="42" t="s">
        <v>202</v>
      </c>
      <c r="I91" s="40" t="s">
        <v>122</v>
      </c>
      <c r="J91" s="42" t="s">
        <v>79</v>
      </c>
      <c r="K91" s="35"/>
      <c r="L91" s="48">
        <v>0</v>
      </c>
      <c r="M91" s="48"/>
      <c r="N91" s="43">
        <f t="shared" si="7"/>
        <v>0</v>
      </c>
      <c r="O91" s="43" t="s">
        <v>80</v>
      </c>
      <c r="P91" s="44" t="s">
        <v>80</v>
      </c>
      <c r="Q91" s="42" t="s">
        <v>50</v>
      </c>
    </row>
    <row r="92" spans="1:17" ht="23.25" customHeight="1">
      <c r="A92" s="24">
        <v>7</v>
      </c>
      <c r="B92" s="35" t="s">
        <v>96</v>
      </c>
      <c r="C92" s="35" t="s">
        <v>474</v>
      </c>
      <c r="D92" s="35" t="s">
        <v>475</v>
      </c>
      <c r="E92" s="38">
        <v>41730</v>
      </c>
      <c r="F92" s="39">
        <f t="shared" ca="1" si="6"/>
        <v>5</v>
      </c>
      <c r="G92" s="26" t="s">
        <v>84</v>
      </c>
      <c r="H92" s="42" t="s">
        <v>202</v>
      </c>
      <c r="I92" s="40" t="s">
        <v>122</v>
      </c>
      <c r="J92" s="42" t="s">
        <v>79</v>
      </c>
      <c r="K92" s="35"/>
      <c r="L92" s="43">
        <v>1</v>
      </c>
      <c r="M92" s="43">
        <v>0</v>
      </c>
      <c r="N92" s="43">
        <f t="shared" si="7"/>
        <v>1</v>
      </c>
      <c r="O92" s="43" t="s">
        <v>57</v>
      </c>
      <c r="P92" s="44" t="s">
        <v>57</v>
      </c>
      <c r="Q92" s="42" t="s">
        <v>50</v>
      </c>
    </row>
    <row r="93" spans="1:17" ht="23.25" customHeight="1">
      <c r="A93" s="24">
        <v>8</v>
      </c>
      <c r="B93" s="35" t="s">
        <v>81</v>
      </c>
      <c r="C93" s="35" t="s">
        <v>480</v>
      </c>
      <c r="D93" s="35" t="s">
        <v>481</v>
      </c>
      <c r="E93" s="38">
        <v>41730</v>
      </c>
      <c r="F93" s="39">
        <f t="shared" ca="1" si="6"/>
        <v>5</v>
      </c>
      <c r="G93" s="26" t="s">
        <v>84</v>
      </c>
      <c r="H93" s="42" t="s">
        <v>202</v>
      </c>
      <c r="I93" s="40" t="s">
        <v>122</v>
      </c>
      <c r="J93" s="42" t="s">
        <v>79</v>
      </c>
      <c r="K93" s="35"/>
      <c r="L93" s="48">
        <v>0</v>
      </c>
      <c r="M93" s="43">
        <v>1</v>
      </c>
      <c r="N93" s="43">
        <f t="shared" si="7"/>
        <v>1</v>
      </c>
      <c r="O93" s="43" t="s">
        <v>80</v>
      </c>
      <c r="P93" s="44" t="s">
        <v>57</v>
      </c>
      <c r="Q93" s="42" t="s">
        <v>50</v>
      </c>
    </row>
    <row r="94" spans="1:17" ht="23.25" customHeight="1">
      <c r="A94" s="24">
        <v>9</v>
      </c>
      <c r="B94" s="35" t="s">
        <v>81</v>
      </c>
      <c r="C94" s="35" t="s">
        <v>317</v>
      </c>
      <c r="D94" s="35" t="s">
        <v>318</v>
      </c>
      <c r="E94" s="38">
        <v>41730</v>
      </c>
      <c r="F94" s="39">
        <f t="shared" ca="1" si="6"/>
        <v>5</v>
      </c>
      <c r="G94" s="26" t="s">
        <v>84</v>
      </c>
      <c r="H94" s="42" t="s">
        <v>202</v>
      </c>
      <c r="I94" s="40" t="s">
        <v>122</v>
      </c>
      <c r="J94" s="42" t="s">
        <v>79</v>
      </c>
      <c r="K94" s="35"/>
      <c r="L94" s="43">
        <v>2</v>
      </c>
      <c r="M94" s="43">
        <v>0</v>
      </c>
      <c r="N94" s="43">
        <f t="shared" si="7"/>
        <v>2</v>
      </c>
      <c r="O94" s="43" t="s">
        <v>57</v>
      </c>
      <c r="P94" s="44" t="s">
        <v>57</v>
      </c>
      <c r="Q94" s="42" t="s">
        <v>50</v>
      </c>
    </row>
    <row r="95" spans="1:17" ht="23.25" customHeight="1">
      <c r="A95" s="24">
        <v>10</v>
      </c>
      <c r="B95" s="35" t="s">
        <v>81</v>
      </c>
      <c r="C95" s="35" t="s">
        <v>117</v>
      </c>
      <c r="D95" s="35" t="s">
        <v>491</v>
      </c>
      <c r="E95" s="38">
        <v>41730</v>
      </c>
      <c r="F95" s="39">
        <f t="shared" ca="1" si="6"/>
        <v>5</v>
      </c>
      <c r="G95" s="26" t="s">
        <v>84</v>
      </c>
      <c r="H95" s="42" t="s">
        <v>202</v>
      </c>
      <c r="I95" s="40" t="s">
        <v>122</v>
      </c>
      <c r="J95" s="42" t="s">
        <v>79</v>
      </c>
      <c r="K95" s="35"/>
      <c r="L95" s="43">
        <v>1</v>
      </c>
      <c r="M95" s="43">
        <v>0</v>
      </c>
      <c r="N95" s="43">
        <f t="shared" si="7"/>
        <v>1</v>
      </c>
      <c r="O95" s="43" t="s">
        <v>57</v>
      </c>
      <c r="P95" s="44" t="s">
        <v>57</v>
      </c>
      <c r="Q95" s="42" t="s">
        <v>50</v>
      </c>
    </row>
    <row r="96" spans="1:17" ht="23.25" customHeight="1">
      <c r="A96" s="24">
        <v>11</v>
      </c>
      <c r="B96" s="35" t="s">
        <v>81</v>
      </c>
      <c r="C96" s="35" t="s">
        <v>492</v>
      </c>
      <c r="D96" s="35" t="s">
        <v>493</v>
      </c>
      <c r="E96" s="38">
        <v>41730</v>
      </c>
      <c r="F96" s="39">
        <f t="shared" ca="1" si="6"/>
        <v>5</v>
      </c>
      <c r="G96" s="26" t="s">
        <v>84</v>
      </c>
      <c r="H96" s="42" t="s">
        <v>202</v>
      </c>
      <c r="I96" s="40" t="s">
        <v>122</v>
      </c>
      <c r="J96" s="42" t="s">
        <v>79</v>
      </c>
      <c r="K96" s="35"/>
      <c r="L96" s="43">
        <v>1</v>
      </c>
      <c r="M96" s="43">
        <v>0</v>
      </c>
      <c r="N96" s="43">
        <f t="shared" si="7"/>
        <v>1</v>
      </c>
      <c r="O96" s="43" t="s">
        <v>57</v>
      </c>
      <c r="P96" s="44" t="s">
        <v>57</v>
      </c>
      <c r="Q96" s="42" t="s">
        <v>50</v>
      </c>
    </row>
    <row r="97" spans="1:17" ht="23.25" customHeight="1">
      <c r="A97" s="24">
        <v>12</v>
      </c>
      <c r="B97" s="35" t="s">
        <v>96</v>
      </c>
      <c r="C97" s="35" t="s">
        <v>494</v>
      </c>
      <c r="D97" s="35" t="s">
        <v>495</v>
      </c>
      <c r="E97" s="38">
        <v>41730</v>
      </c>
      <c r="F97" s="39">
        <f t="shared" ca="1" si="6"/>
        <v>5</v>
      </c>
      <c r="G97" s="26" t="s">
        <v>84</v>
      </c>
      <c r="H97" s="42" t="s">
        <v>202</v>
      </c>
      <c r="I97" s="40" t="s">
        <v>122</v>
      </c>
      <c r="J97" s="42" t="s">
        <v>79</v>
      </c>
      <c r="K97" s="35"/>
      <c r="L97" s="43">
        <v>1</v>
      </c>
      <c r="M97" s="43">
        <v>0</v>
      </c>
      <c r="N97" s="43">
        <f t="shared" si="7"/>
        <v>1</v>
      </c>
      <c r="O97" s="43" t="s">
        <v>57</v>
      </c>
      <c r="P97" s="44" t="s">
        <v>57</v>
      </c>
      <c r="Q97" s="42" t="s">
        <v>50</v>
      </c>
    </row>
    <row r="98" spans="1:17" ht="23.25" customHeight="1">
      <c r="A98" s="24">
        <v>13</v>
      </c>
      <c r="B98" s="35" t="s">
        <v>96</v>
      </c>
      <c r="C98" s="35" t="s">
        <v>321</v>
      </c>
      <c r="D98" s="35" t="s">
        <v>322</v>
      </c>
      <c r="E98" s="37">
        <v>41869</v>
      </c>
      <c r="F98" s="39">
        <f t="shared" ca="1" si="6"/>
        <v>5</v>
      </c>
      <c r="G98" s="26" t="s">
        <v>84</v>
      </c>
      <c r="H98" s="42" t="s">
        <v>202</v>
      </c>
      <c r="I98" s="40" t="s">
        <v>122</v>
      </c>
      <c r="J98" s="42" t="s">
        <v>79</v>
      </c>
      <c r="K98" s="35" t="s">
        <v>186</v>
      </c>
      <c r="L98" s="43">
        <v>2</v>
      </c>
      <c r="M98" s="43">
        <v>0</v>
      </c>
      <c r="N98" s="43">
        <f t="shared" si="7"/>
        <v>2</v>
      </c>
      <c r="O98" s="43" t="s">
        <v>57</v>
      </c>
      <c r="P98" s="44" t="s">
        <v>57</v>
      </c>
      <c r="Q98" s="42" t="s">
        <v>50</v>
      </c>
    </row>
    <row r="99" spans="1:17" ht="23.25" customHeight="1">
      <c r="A99" s="24">
        <v>14</v>
      </c>
      <c r="B99" s="35" t="s">
        <v>96</v>
      </c>
      <c r="C99" s="35" t="s">
        <v>509</v>
      </c>
      <c r="D99" s="35" t="s">
        <v>510</v>
      </c>
      <c r="E99" s="37">
        <v>41869</v>
      </c>
      <c r="F99" s="39">
        <f t="shared" ca="1" si="6"/>
        <v>5</v>
      </c>
      <c r="G99" s="26" t="s">
        <v>84</v>
      </c>
      <c r="H99" s="42" t="s">
        <v>202</v>
      </c>
      <c r="I99" s="40" t="s">
        <v>122</v>
      </c>
      <c r="J99" s="42" t="s">
        <v>79</v>
      </c>
      <c r="K99" s="35"/>
      <c r="L99" s="48">
        <v>0</v>
      </c>
      <c r="M99" s="48">
        <v>1</v>
      </c>
      <c r="N99" s="43">
        <f t="shared" si="7"/>
        <v>1</v>
      </c>
      <c r="O99" s="43" t="s">
        <v>80</v>
      </c>
      <c r="P99" s="44" t="s">
        <v>57</v>
      </c>
      <c r="Q99" s="42" t="s">
        <v>50</v>
      </c>
    </row>
    <row r="100" spans="1:17" ht="23.25" customHeight="1">
      <c r="A100" s="24">
        <v>15</v>
      </c>
      <c r="B100" s="35" t="s">
        <v>96</v>
      </c>
      <c r="C100" s="35" t="s">
        <v>458</v>
      </c>
      <c r="D100" s="35" t="s">
        <v>459</v>
      </c>
      <c r="E100" s="38">
        <v>41635</v>
      </c>
      <c r="F100" s="39">
        <f t="shared" ca="1" si="6"/>
        <v>6</v>
      </c>
      <c r="G100" s="26" t="s">
        <v>84</v>
      </c>
      <c r="H100" s="36" t="s">
        <v>202</v>
      </c>
      <c r="I100" s="40" t="s">
        <v>122</v>
      </c>
      <c r="J100" s="42" t="s">
        <v>79</v>
      </c>
      <c r="K100" s="36"/>
      <c r="L100" s="43">
        <v>1</v>
      </c>
      <c r="M100" s="43">
        <v>0</v>
      </c>
      <c r="N100" s="43">
        <f t="shared" si="7"/>
        <v>1</v>
      </c>
      <c r="O100" s="43" t="s">
        <v>57</v>
      </c>
      <c r="P100" s="44" t="s">
        <v>57</v>
      </c>
      <c r="Q100" s="42" t="s">
        <v>50</v>
      </c>
    </row>
    <row r="101" spans="1:17" ht="23.25" customHeight="1">
      <c r="A101" s="24">
        <v>16</v>
      </c>
      <c r="B101" s="35" t="s">
        <v>81</v>
      </c>
      <c r="C101" s="35" t="s">
        <v>319</v>
      </c>
      <c r="D101" s="35" t="s">
        <v>320</v>
      </c>
      <c r="E101" s="38">
        <v>41281</v>
      </c>
      <c r="F101" s="39">
        <f t="shared" ca="1" si="6"/>
        <v>6</v>
      </c>
      <c r="G101" s="26" t="s">
        <v>84</v>
      </c>
      <c r="H101" s="42" t="s">
        <v>202</v>
      </c>
      <c r="I101" s="40" t="s">
        <v>122</v>
      </c>
      <c r="J101" s="42" t="s">
        <v>79</v>
      </c>
      <c r="K101" s="35"/>
      <c r="L101" s="43">
        <v>2</v>
      </c>
      <c r="M101" s="43">
        <v>0</v>
      </c>
      <c r="N101" s="43">
        <f t="shared" si="7"/>
        <v>2</v>
      </c>
      <c r="O101" s="43" t="s">
        <v>57</v>
      </c>
      <c r="P101" s="44" t="s">
        <v>57</v>
      </c>
      <c r="Q101" s="42" t="s">
        <v>50</v>
      </c>
    </row>
    <row r="102" spans="1:17" ht="23.25" customHeight="1">
      <c r="A102" s="24">
        <v>17</v>
      </c>
      <c r="B102" s="35" t="s">
        <v>96</v>
      </c>
      <c r="C102" s="35" t="s">
        <v>486</v>
      </c>
      <c r="D102" s="35" t="s">
        <v>487</v>
      </c>
      <c r="E102" s="38">
        <v>41281</v>
      </c>
      <c r="F102" s="39">
        <f t="shared" ca="1" si="6"/>
        <v>6</v>
      </c>
      <c r="G102" s="26" t="s">
        <v>84</v>
      </c>
      <c r="H102" s="42" t="s">
        <v>202</v>
      </c>
      <c r="I102" s="40" t="s">
        <v>122</v>
      </c>
      <c r="J102" s="42" t="s">
        <v>79</v>
      </c>
      <c r="K102" s="35" t="s">
        <v>186</v>
      </c>
      <c r="L102" s="43">
        <v>1</v>
      </c>
      <c r="M102" s="43">
        <v>0</v>
      </c>
      <c r="N102" s="43">
        <f t="shared" si="7"/>
        <v>1</v>
      </c>
      <c r="O102" s="43" t="s">
        <v>57</v>
      </c>
      <c r="P102" s="44" t="s">
        <v>57</v>
      </c>
      <c r="Q102" s="42" t="s">
        <v>50</v>
      </c>
    </row>
    <row r="103" spans="1:17" ht="23.25" customHeight="1">
      <c r="A103" s="24">
        <v>18</v>
      </c>
      <c r="B103" s="35" t="s">
        <v>81</v>
      </c>
      <c r="C103" s="35" t="s">
        <v>200</v>
      </c>
      <c r="D103" s="35" t="s">
        <v>201</v>
      </c>
      <c r="E103" s="38">
        <v>41548</v>
      </c>
      <c r="F103" s="39">
        <f t="shared" ca="1" si="6"/>
        <v>6</v>
      </c>
      <c r="G103" s="26" t="s">
        <v>84</v>
      </c>
      <c r="H103" s="36" t="s">
        <v>202</v>
      </c>
      <c r="I103" s="40" t="s">
        <v>122</v>
      </c>
      <c r="J103" s="42" t="s">
        <v>79</v>
      </c>
      <c r="K103" s="35"/>
      <c r="L103" s="43">
        <v>3</v>
      </c>
      <c r="M103" s="43">
        <v>0</v>
      </c>
      <c r="N103" s="43">
        <f t="shared" si="7"/>
        <v>3</v>
      </c>
      <c r="O103" s="43" t="s">
        <v>57</v>
      </c>
      <c r="P103" s="44" t="s">
        <v>57</v>
      </c>
      <c r="Q103" s="42" t="s">
        <v>50</v>
      </c>
    </row>
    <row r="104" spans="1:17" ht="23.25" customHeight="1">
      <c r="A104" s="24">
        <v>19</v>
      </c>
      <c r="B104" s="36" t="s">
        <v>96</v>
      </c>
      <c r="C104" s="36" t="s">
        <v>506</v>
      </c>
      <c r="D104" s="36" t="s">
        <v>507</v>
      </c>
      <c r="E104" s="37">
        <v>41430</v>
      </c>
      <c r="F104" s="39">
        <f t="shared" ca="1" si="6"/>
        <v>6</v>
      </c>
      <c r="G104" s="45" t="s">
        <v>84</v>
      </c>
      <c r="H104" s="36" t="s">
        <v>508</v>
      </c>
      <c r="I104" s="41" t="s">
        <v>122</v>
      </c>
      <c r="J104" s="46" t="s">
        <v>116</v>
      </c>
      <c r="K104" s="39"/>
      <c r="L104" s="43">
        <v>1</v>
      </c>
      <c r="M104" s="43">
        <v>0</v>
      </c>
      <c r="N104" s="43">
        <f t="shared" si="7"/>
        <v>1</v>
      </c>
      <c r="O104" s="43" t="s">
        <v>57</v>
      </c>
      <c r="P104" s="44" t="s">
        <v>57</v>
      </c>
      <c r="Q104" s="42" t="s">
        <v>50</v>
      </c>
    </row>
    <row r="105" spans="1:17" ht="23.25" customHeight="1">
      <c r="A105" s="24">
        <v>20</v>
      </c>
      <c r="B105" s="36" t="s">
        <v>81</v>
      </c>
      <c r="C105" s="36" t="s">
        <v>1076</v>
      </c>
      <c r="D105" s="36" t="s">
        <v>1077</v>
      </c>
      <c r="E105" s="37">
        <v>41052</v>
      </c>
      <c r="F105" s="39">
        <f t="shared" ca="1" si="6"/>
        <v>7</v>
      </c>
      <c r="G105" s="45" t="s">
        <v>84</v>
      </c>
      <c r="H105" s="36" t="s">
        <v>202</v>
      </c>
      <c r="I105" s="41" t="s">
        <v>122</v>
      </c>
      <c r="J105" s="46" t="s">
        <v>116</v>
      </c>
      <c r="K105" s="39"/>
      <c r="L105" s="43">
        <v>1</v>
      </c>
      <c r="M105" s="43">
        <v>0</v>
      </c>
      <c r="N105" s="43">
        <f t="shared" si="7"/>
        <v>1</v>
      </c>
      <c r="O105" s="43" t="s">
        <v>58</v>
      </c>
      <c r="P105" s="44" t="s">
        <v>58</v>
      </c>
      <c r="Q105" s="42" t="s">
        <v>50</v>
      </c>
    </row>
    <row r="106" spans="1:17" ht="23.25" customHeight="1">
      <c r="A106" s="24">
        <v>21</v>
      </c>
      <c r="B106" s="35" t="s">
        <v>96</v>
      </c>
      <c r="C106" s="35" t="s">
        <v>1078</v>
      </c>
      <c r="D106" s="35" t="s">
        <v>1079</v>
      </c>
      <c r="E106" s="38">
        <v>41244</v>
      </c>
      <c r="F106" s="39">
        <f t="shared" ca="1" si="6"/>
        <v>7</v>
      </c>
      <c r="G106" s="26" t="s">
        <v>84</v>
      </c>
      <c r="H106" s="42" t="s">
        <v>202</v>
      </c>
      <c r="I106" s="40" t="s">
        <v>122</v>
      </c>
      <c r="J106" s="42" t="s">
        <v>79</v>
      </c>
      <c r="K106" s="35" t="s">
        <v>186</v>
      </c>
      <c r="L106" s="43">
        <v>0</v>
      </c>
      <c r="M106" s="43">
        <v>1</v>
      </c>
      <c r="N106" s="43">
        <f t="shared" si="7"/>
        <v>1</v>
      </c>
      <c r="O106" s="43" t="s">
        <v>80</v>
      </c>
      <c r="P106" s="44" t="s">
        <v>58</v>
      </c>
      <c r="Q106" s="42" t="s">
        <v>50</v>
      </c>
    </row>
    <row r="107" spans="1:17" ht="23.25" customHeight="1">
      <c r="A107" s="24">
        <v>22</v>
      </c>
      <c r="B107" s="35" t="s">
        <v>96</v>
      </c>
      <c r="C107" s="35" t="s">
        <v>707</v>
      </c>
      <c r="D107" s="35" t="s">
        <v>708</v>
      </c>
      <c r="E107" s="38">
        <v>41244</v>
      </c>
      <c r="F107" s="39">
        <f t="shared" ca="1" si="6"/>
        <v>7</v>
      </c>
      <c r="G107" s="26" t="s">
        <v>84</v>
      </c>
      <c r="H107" s="42" t="s">
        <v>202</v>
      </c>
      <c r="I107" s="40" t="s">
        <v>122</v>
      </c>
      <c r="J107" s="42" t="s">
        <v>79</v>
      </c>
      <c r="K107" s="35"/>
      <c r="L107" s="48">
        <v>0</v>
      </c>
      <c r="M107" s="48"/>
      <c r="N107" s="43">
        <f t="shared" si="7"/>
        <v>0</v>
      </c>
      <c r="O107" s="43" t="s">
        <v>80</v>
      </c>
      <c r="P107" s="44" t="s">
        <v>80</v>
      </c>
      <c r="Q107" s="42" t="s">
        <v>50</v>
      </c>
    </row>
    <row r="108" spans="1:17" ht="23.25" customHeight="1">
      <c r="A108" s="24">
        <v>23</v>
      </c>
      <c r="B108" s="35" t="s">
        <v>81</v>
      </c>
      <c r="C108" s="35" t="s">
        <v>830</v>
      </c>
      <c r="D108" s="35" t="s">
        <v>1083</v>
      </c>
      <c r="E108" s="38">
        <v>41244</v>
      </c>
      <c r="F108" s="39">
        <f t="shared" ca="1" si="6"/>
        <v>7</v>
      </c>
      <c r="G108" s="26" t="s">
        <v>84</v>
      </c>
      <c r="H108" s="42" t="s">
        <v>202</v>
      </c>
      <c r="I108" s="40" t="s">
        <v>122</v>
      </c>
      <c r="J108" s="42" t="s">
        <v>79</v>
      </c>
      <c r="K108" s="35"/>
      <c r="L108" s="43">
        <v>1</v>
      </c>
      <c r="M108" s="43">
        <v>0</v>
      </c>
      <c r="N108" s="43">
        <f t="shared" si="7"/>
        <v>1</v>
      </c>
      <c r="O108" s="43" t="s">
        <v>58</v>
      </c>
      <c r="P108" s="44" t="s">
        <v>58</v>
      </c>
      <c r="Q108" s="42" t="s">
        <v>50</v>
      </c>
    </row>
    <row r="109" spans="1:17" ht="23.25" customHeight="1">
      <c r="A109" s="24">
        <v>24</v>
      </c>
      <c r="B109" s="36" t="s">
        <v>81</v>
      </c>
      <c r="C109" s="36" t="s">
        <v>942</v>
      </c>
      <c r="D109" s="36" t="s">
        <v>943</v>
      </c>
      <c r="E109" s="37">
        <v>41052</v>
      </c>
      <c r="F109" s="39">
        <f t="shared" ca="1" si="6"/>
        <v>7</v>
      </c>
      <c r="G109" s="45" t="s">
        <v>84</v>
      </c>
      <c r="H109" s="36" t="s">
        <v>202</v>
      </c>
      <c r="I109" s="41" t="s">
        <v>122</v>
      </c>
      <c r="J109" s="46" t="s">
        <v>116</v>
      </c>
      <c r="K109" s="39"/>
      <c r="L109" s="43">
        <v>2</v>
      </c>
      <c r="M109" s="43">
        <v>0</v>
      </c>
      <c r="N109" s="43">
        <f t="shared" si="7"/>
        <v>2</v>
      </c>
      <c r="O109" s="43" t="s">
        <v>58</v>
      </c>
      <c r="P109" s="44" t="s">
        <v>58</v>
      </c>
      <c r="Q109" s="42" t="s">
        <v>50</v>
      </c>
    </row>
    <row r="110" spans="1:17" ht="23.25" customHeight="1">
      <c r="A110" s="24">
        <v>25</v>
      </c>
      <c r="B110" s="35" t="s">
        <v>96</v>
      </c>
      <c r="C110" s="35" t="s">
        <v>709</v>
      </c>
      <c r="D110" s="35" t="s">
        <v>710</v>
      </c>
      <c r="E110" s="38">
        <v>41244</v>
      </c>
      <c r="F110" s="39">
        <f t="shared" ca="1" si="6"/>
        <v>7</v>
      </c>
      <c r="G110" s="26" t="s">
        <v>84</v>
      </c>
      <c r="H110" s="42" t="s">
        <v>202</v>
      </c>
      <c r="I110" s="40" t="s">
        <v>122</v>
      </c>
      <c r="J110" s="42" t="s">
        <v>79</v>
      </c>
      <c r="K110" s="35"/>
      <c r="L110" s="43">
        <v>0</v>
      </c>
      <c r="M110" s="43">
        <v>0</v>
      </c>
      <c r="N110" s="43">
        <f t="shared" si="7"/>
        <v>0</v>
      </c>
      <c r="O110" s="43" t="s">
        <v>80</v>
      </c>
      <c r="P110" s="44" t="s">
        <v>80</v>
      </c>
      <c r="Q110" s="42" t="s">
        <v>50</v>
      </c>
    </row>
    <row r="111" spans="1:17" ht="23.25" customHeight="1">
      <c r="A111" s="24">
        <v>26</v>
      </c>
      <c r="B111" s="36" t="s">
        <v>81</v>
      </c>
      <c r="C111" s="36" t="s">
        <v>1084</v>
      </c>
      <c r="D111" s="36" t="s">
        <v>1085</v>
      </c>
      <c r="E111" s="37">
        <v>41052</v>
      </c>
      <c r="F111" s="39">
        <f t="shared" ca="1" si="6"/>
        <v>7</v>
      </c>
      <c r="G111" s="45" t="s">
        <v>84</v>
      </c>
      <c r="H111" s="36" t="s">
        <v>202</v>
      </c>
      <c r="I111" s="41" t="s">
        <v>122</v>
      </c>
      <c r="J111" s="46" t="s">
        <v>116</v>
      </c>
      <c r="K111" s="39"/>
      <c r="L111" s="43">
        <v>1</v>
      </c>
      <c r="M111" s="43">
        <v>0</v>
      </c>
      <c r="N111" s="43">
        <f t="shared" si="7"/>
        <v>1</v>
      </c>
      <c r="O111" s="43" t="s">
        <v>58</v>
      </c>
      <c r="P111" s="44" t="s">
        <v>58</v>
      </c>
      <c r="Q111" s="42" t="s">
        <v>50</v>
      </c>
    </row>
    <row r="112" spans="1:17" ht="23.25" customHeight="1">
      <c r="A112" s="24">
        <v>27</v>
      </c>
      <c r="B112" s="36" t="s">
        <v>81</v>
      </c>
      <c r="C112" s="36" t="s">
        <v>323</v>
      </c>
      <c r="D112" s="36" t="s">
        <v>324</v>
      </c>
      <c r="E112" s="37">
        <v>40686</v>
      </c>
      <c r="F112" s="39">
        <f t="shared" ca="1" si="6"/>
        <v>8</v>
      </c>
      <c r="G112" s="45" t="s">
        <v>84</v>
      </c>
      <c r="H112" s="36" t="s">
        <v>202</v>
      </c>
      <c r="I112" s="41" t="s">
        <v>122</v>
      </c>
      <c r="J112" s="46" t="s">
        <v>116</v>
      </c>
      <c r="K112" s="39"/>
      <c r="L112" s="43">
        <v>2</v>
      </c>
      <c r="M112" s="43">
        <v>0</v>
      </c>
      <c r="N112" s="43">
        <f t="shared" si="7"/>
        <v>2</v>
      </c>
      <c r="O112" s="43" t="s">
        <v>58</v>
      </c>
      <c r="P112" s="44" t="s">
        <v>58</v>
      </c>
      <c r="Q112" s="42" t="s">
        <v>50</v>
      </c>
    </row>
    <row r="113" spans="1:17" ht="23.25" customHeight="1">
      <c r="A113" s="24">
        <v>28</v>
      </c>
      <c r="B113" s="36" t="s">
        <v>104</v>
      </c>
      <c r="C113" s="35" t="s">
        <v>120</v>
      </c>
      <c r="D113" s="35" t="s">
        <v>121</v>
      </c>
      <c r="E113" s="38">
        <v>40897</v>
      </c>
      <c r="F113" s="39">
        <f t="shared" ca="1" si="6"/>
        <v>8</v>
      </c>
      <c r="G113" s="26" t="s">
        <v>76</v>
      </c>
      <c r="H113" s="36" t="s">
        <v>77</v>
      </c>
      <c r="I113" s="40" t="s">
        <v>122</v>
      </c>
      <c r="J113" s="42" t="s">
        <v>79</v>
      </c>
      <c r="K113" s="35"/>
      <c r="L113" s="43">
        <v>5</v>
      </c>
      <c r="M113" s="43">
        <v>0</v>
      </c>
      <c r="N113" s="43">
        <f t="shared" si="7"/>
        <v>5</v>
      </c>
      <c r="O113" s="43" t="s">
        <v>58</v>
      </c>
      <c r="P113" s="44" t="s">
        <v>58</v>
      </c>
      <c r="Q113" s="42" t="s">
        <v>50</v>
      </c>
    </row>
    <row r="114" spans="1:17" ht="23.25" customHeight="1">
      <c r="A114" s="24">
        <v>29</v>
      </c>
      <c r="B114" s="36" t="s">
        <v>96</v>
      </c>
      <c r="C114" s="36" t="s">
        <v>484</v>
      </c>
      <c r="D114" s="36" t="s">
        <v>485</v>
      </c>
      <c r="E114" s="37">
        <v>40343</v>
      </c>
      <c r="F114" s="39">
        <f t="shared" ca="1" si="6"/>
        <v>9</v>
      </c>
      <c r="G114" s="45" t="s">
        <v>84</v>
      </c>
      <c r="H114" s="36" t="s">
        <v>202</v>
      </c>
      <c r="I114" s="41" t="s">
        <v>122</v>
      </c>
      <c r="J114" s="46" t="s">
        <v>116</v>
      </c>
      <c r="K114" s="39"/>
      <c r="L114" s="43">
        <v>1</v>
      </c>
      <c r="M114" s="43">
        <v>0</v>
      </c>
      <c r="N114" s="43">
        <f t="shared" si="7"/>
        <v>1</v>
      </c>
      <c r="O114" s="43" t="s">
        <v>58</v>
      </c>
      <c r="P114" s="44" t="s">
        <v>58</v>
      </c>
      <c r="Q114" s="42" t="s">
        <v>50</v>
      </c>
    </row>
    <row r="115" spans="1:17" ht="23.25" customHeight="1">
      <c r="A115" s="24">
        <v>30</v>
      </c>
      <c r="B115" s="35" t="s">
        <v>127</v>
      </c>
      <c r="C115" s="35" t="s">
        <v>482</v>
      </c>
      <c r="D115" s="35" t="s">
        <v>483</v>
      </c>
      <c r="E115" s="38">
        <v>39727</v>
      </c>
      <c r="F115" s="39">
        <f t="shared" ca="1" si="6"/>
        <v>11</v>
      </c>
      <c r="G115" s="26" t="s">
        <v>84</v>
      </c>
      <c r="H115" s="42" t="s">
        <v>202</v>
      </c>
      <c r="I115" s="40" t="s">
        <v>122</v>
      </c>
      <c r="J115" s="42" t="s">
        <v>79</v>
      </c>
      <c r="K115" s="35"/>
      <c r="L115" s="43">
        <v>1</v>
      </c>
      <c r="M115" s="43">
        <v>0</v>
      </c>
      <c r="N115" s="43">
        <f t="shared" si="7"/>
        <v>1</v>
      </c>
      <c r="O115" s="43" t="s">
        <v>58</v>
      </c>
      <c r="P115" s="44" t="s">
        <v>58</v>
      </c>
      <c r="Q115" s="42" t="s">
        <v>50</v>
      </c>
    </row>
    <row r="116" spans="1:17" ht="23.25" customHeight="1">
      <c r="A116" s="24">
        <v>31</v>
      </c>
      <c r="B116" s="35" t="s">
        <v>73</v>
      </c>
      <c r="C116" s="35" t="s">
        <v>315</v>
      </c>
      <c r="D116" s="35" t="s">
        <v>316</v>
      </c>
      <c r="E116" s="38">
        <v>39748</v>
      </c>
      <c r="F116" s="39">
        <f t="shared" ca="1" si="6"/>
        <v>11</v>
      </c>
      <c r="G116" s="26" t="s">
        <v>76</v>
      </c>
      <c r="H116" s="42" t="s">
        <v>77</v>
      </c>
      <c r="I116" s="40" t="s">
        <v>122</v>
      </c>
      <c r="J116" s="42" t="s">
        <v>79</v>
      </c>
      <c r="K116" s="35"/>
      <c r="L116" s="43">
        <v>2</v>
      </c>
      <c r="M116" s="43">
        <v>0</v>
      </c>
      <c r="N116" s="43">
        <f t="shared" si="7"/>
        <v>2</v>
      </c>
      <c r="O116" s="43" t="s">
        <v>58</v>
      </c>
      <c r="P116" s="44" t="s">
        <v>58</v>
      </c>
      <c r="Q116" s="42" t="s">
        <v>50</v>
      </c>
    </row>
    <row r="117" spans="1:17" ht="23.25" customHeight="1">
      <c r="A117" s="28" t="s">
        <v>51</v>
      </c>
      <c r="B117" s="29"/>
      <c r="C117" s="30"/>
      <c r="D117" s="31"/>
      <c r="E117" s="31"/>
      <c r="F117" s="30">
        <v>-1</v>
      </c>
      <c r="G117" s="31"/>
      <c r="H117" s="31"/>
      <c r="I117" s="32"/>
      <c r="J117" s="31"/>
      <c r="K117" s="31"/>
      <c r="L117" s="15"/>
      <c r="M117" s="15"/>
      <c r="N117" s="15"/>
      <c r="O117" s="15"/>
      <c r="P117" s="33"/>
      <c r="Q117" s="55" t="s">
        <v>51</v>
      </c>
    </row>
    <row r="118" spans="1:17" ht="23.25" customHeight="1">
      <c r="A118" s="24">
        <v>1</v>
      </c>
      <c r="B118" s="36" t="s">
        <v>81</v>
      </c>
      <c r="C118" s="36" t="s">
        <v>530</v>
      </c>
      <c r="D118" s="36" t="s">
        <v>531</v>
      </c>
      <c r="E118" s="37">
        <v>42767</v>
      </c>
      <c r="F118" s="39">
        <f t="shared" ref="F118:F164" ca="1" si="8">(YEAR(NOW())-YEAR(E118))</f>
        <v>2</v>
      </c>
      <c r="G118" s="26" t="s">
        <v>84</v>
      </c>
      <c r="H118" s="36" t="s">
        <v>125</v>
      </c>
      <c r="I118" s="40" t="s">
        <v>505</v>
      </c>
      <c r="J118" s="46" t="s">
        <v>116</v>
      </c>
      <c r="K118" s="39"/>
      <c r="L118" s="48">
        <v>0</v>
      </c>
      <c r="M118" s="43">
        <v>1</v>
      </c>
      <c r="N118" s="43">
        <f t="shared" ref="N118:N164" si="9">SUM(I118:M118)</f>
        <v>1</v>
      </c>
      <c r="O118" s="43" t="s">
        <v>80</v>
      </c>
      <c r="P118" s="44" t="s">
        <v>57</v>
      </c>
      <c r="Q118" s="46" t="s">
        <v>51</v>
      </c>
    </row>
    <row r="119" spans="1:17" ht="23.25" customHeight="1">
      <c r="A119" s="24">
        <v>2</v>
      </c>
      <c r="B119" s="35" t="s">
        <v>73</v>
      </c>
      <c r="C119" s="36" t="s">
        <v>558</v>
      </c>
      <c r="D119" s="36" t="s">
        <v>559</v>
      </c>
      <c r="E119" s="37">
        <v>42751</v>
      </c>
      <c r="F119" s="39">
        <f t="shared" ca="1" si="8"/>
        <v>2</v>
      </c>
      <c r="G119" s="26" t="s">
        <v>76</v>
      </c>
      <c r="H119" s="36" t="s">
        <v>93</v>
      </c>
      <c r="I119" s="40" t="s">
        <v>560</v>
      </c>
      <c r="J119" s="46" t="s">
        <v>116</v>
      </c>
      <c r="K119" s="39"/>
      <c r="L119" s="48">
        <v>0</v>
      </c>
      <c r="M119" s="43">
        <v>1</v>
      </c>
      <c r="N119" s="43">
        <f t="shared" si="9"/>
        <v>1</v>
      </c>
      <c r="O119" s="43" t="s">
        <v>80</v>
      </c>
      <c r="P119" s="44" t="s">
        <v>57</v>
      </c>
      <c r="Q119" s="46" t="s">
        <v>51</v>
      </c>
    </row>
    <row r="120" spans="1:17" ht="23.25" customHeight="1">
      <c r="A120" s="24">
        <v>3</v>
      </c>
      <c r="B120" s="46" t="s">
        <v>96</v>
      </c>
      <c r="C120" s="42" t="s">
        <v>1028</v>
      </c>
      <c r="D120" s="42" t="s">
        <v>1029</v>
      </c>
      <c r="E120" s="37">
        <v>42725</v>
      </c>
      <c r="F120" s="39">
        <f t="shared" ca="1" si="8"/>
        <v>3</v>
      </c>
      <c r="G120" s="26" t="s">
        <v>84</v>
      </c>
      <c r="H120" s="36" t="s">
        <v>125</v>
      </c>
      <c r="I120" s="40" t="s">
        <v>171</v>
      </c>
      <c r="J120" s="42" t="s">
        <v>79</v>
      </c>
      <c r="K120" s="36"/>
      <c r="L120" s="48">
        <v>0</v>
      </c>
      <c r="M120" s="48"/>
      <c r="N120" s="43">
        <f t="shared" si="9"/>
        <v>0</v>
      </c>
      <c r="O120" s="43" t="s">
        <v>80</v>
      </c>
      <c r="P120" s="44" t="s">
        <v>80</v>
      </c>
      <c r="Q120" s="46" t="s">
        <v>51</v>
      </c>
    </row>
    <row r="121" spans="1:17" ht="23.25" customHeight="1">
      <c r="A121" s="24">
        <v>4</v>
      </c>
      <c r="B121" s="46" t="s">
        <v>96</v>
      </c>
      <c r="C121" s="35" t="s">
        <v>1030</v>
      </c>
      <c r="D121" s="35" t="s">
        <v>1031</v>
      </c>
      <c r="E121" s="37">
        <v>42430</v>
      </c>
      <c r="F121" s="39">
        <f t="shared" ca="1" si="8"/>
        <v>3</v>
      </c>
      <c r="G121" s="26" t="s">
        <v>84</v>
      </c>
      <c r="H121" s="42" t="s">
        <v>99</v>
      </c>
      <c r="I121" s="40" t="s">
        <v>490</v>
      </c>
      <c r="J121" s="42" t="s">
        <v>79</v>
      </c>
      <c r="K121" s="35"/>
      <c r="L121" s="48">
        <v>0</v>
      </c>
      <c r="M121" s="48"/>
      <c r="N121" s="43">
        <f t="shared" si="9"/>
        <v>0</v>
      </c>
      <c r="O121" s="43" t="s">
        <v>80</v>
      </c>
      <c r="P121" s="44" t="s">
        <v>80</v>
      </c>
      <c r="Q121" s="46" t="s">
        <v>51</v>
      </c>
    </row>
    <row r="122" spans="1:17" ht="23.25" customHeight="1">
      <c r="A122" s="24">
        <v>5</v>
      </c>
      <c r="B122" s="46" t="s">
        <v>96</v>
      </c>
      <c r="C122" s="36" t="s">
        <v>569</v>
      </c>
      <c r="D122" s="36" t="s">
        <v>570</v>
      </c>
      <c r="E122" s="37">
        <v>42627</v>
      </c>
      <c r="F122" s="39">
        <f t="shared" ca="1" si="8"/>
        <v>3</v>
      </c>
      <c r="G122" s="26" t="s">
        <v>84</v>
      </c>
      <c r="H122" s="42" t="s">
        <v>125</v>
      </c>
      <c r="I122" s="40" t="s">
        <v>490</v>
      </c>
      <c r="J122" s="42" t="s">
        <v>79</v>
      </c>
      <c r="K122" s="35"/>
      <c r="L122" s="48">
        <v>1</v>
      </c>
      <c r="M122" s="48"/>
      <c r="N122" s="43">
        <f t="shared" si="9"/>
        <v>1</v>
      </c>
      <c r="O122" s="43" t="s">
        <v>57</v>
      </c>
      <c r="P122" s="44" t="s">
        <v>57</v>
      </c>
      <c r="Q122" s="46" t="s">
        <v>51</v>
      </c>
    </row>
    <row r="123" spans="1:17" ht="23.25" customHeight="1">
      <c r="A123" s="24">
        <v>6</v>
      </c>
      <c r="B123" s="46" t="s">
        <v>96</v>
      </c>
      <c r="C123" s="36" t="s">
        <v>571</v>
      </c>
      <c r="D123" s="36" t="s">
        <v>572</v>
      </c>
      <c r="E123" s="37">
        <v>42627</v>
      </c>
      <c r="F123" s="39">
        <f t="shared" ca="1" si="8"/>
        <v>3</v>
      </c>
      <c r="G123" s="26" t="s">
        <v>84</v>
      </c>
      <c r="H123" s="36" t="s">
        <v>125</v>
      </c>
      <c r="I123" s="40" t="s">
        <v>328</v>
      </c>
      <c r="J123" s="42" t="s">
        <v>79</v>
      </c>
      <c r="K123" s="35"/>
      <c r="L123" s="43">
        <v>1</v>
      </c>
      <c r="M123" s="43">
        <v>0</v>
      </c>
      <c r="N123" s="43">
        <f t="shared" si="9"/>
        <v>1</v>
      </c>
      <c r="O123" s="43" t="s">
        <v>57</v>
      </c>
      <c r="P123" s="44" t="s">
        <v>57</v>
      </c>
      <c r="Q123" s="46" t="s">
        <v>51</v>
      </c>
    </row>
    <row r="124" spans="1:17" ht="23.25" customHeight="1">
      <c r="A124" s="24">
        <v>7</v>
      </c>
      <c r="B124" s="35" t="s">
        <v>96</v>
      </c>
      <c r="C124" s="35" t="s">
        <v>532</v>
      </c>
      <c r="D124" s="35" t="s">
        <v>533</v>
      </c>
      <c r="E124" s="37">
        <v>42339</v>
      </c>
      <c r="F124" s="39">
        <f t="shared" ca="1" si="8"/>
        <v>4</v>
      </c>
      <c r="G124" s="26" t="s">
        <v>84</v>
      </c>
      <c r="H124" s="36" t="s">
        <v>534</v>
      </c>
      <c r="I124" s="41" t="s">
        <v>490</v>
      </c>
      <c r="J124" s="42" t="s">
        <v>79</v>
      </c>
      <c r="K124" s="35"/>
      <c r="L124" s="48">
        <v>0</v>
      </c>
      <c r="M124" s="48">
        <v>1</v>
      </c>
      <c r="N124" s="43">
        <f t="shared" si="9"/>
        <v>1</v>
      </c>
      <c r="O124" s="43" t="s">
        <v>80</v>
      </c>
      <c r="P124" s="44" t="s">
        <v>57</v>
      </c>
      <c r="Q124" s="46" t="s">
        <v>51</v>
      </c>
    </row>
    <row r="125" spans="1:17" ht="23.25" customHeight="1">
      <c r="A125" s="24">
        <v>8</v>
      </c>
      <c r="B125" s="36" t="s">
        <v>96</v>
      </c>
      <c r="C125" s="36" t="s">
        <v>546</v>
      </c>
      <c r="D125" s="36" t="s">
        <v>547</v>
      </c>
      <c r="E125" s="37">
        <v>42065</v>
      </c>
      <c r="F125" s="39">
        <f t="shared" ca="1" si="8"/>
        <v>4</v>
      </c>
      <c r="G125" s="26" t="s">
        <v>84</v>
      </c>
      <c r="H125" s="36" t="s">
        <v>125</v>
      </c>
      <c r="I125" s="40" t="s">
        <v>171</v>
      </c>
      <c r="J125" s="42" t="s">
        <v>79</v>
      </c>
      <c r="K125" s="35"/>
      <c r="L125" s="48">
        <v>0</v>
      </c>
      <c r="M125" s="48">
        <v>1</v>
      </c>
      <c r="N125" s="43">
        <f t="shared" si="9"/>
        <v>1</v>
      </c>
      <c r="O125" s="43" t="s">
        <v>80</v>
      </c>
      <c r="P125" s="44" t="s">
        <v>57</v>
      </c>
      <c r="Q125" s="46" t="s">
        <v>51</v>
      </c>
    </row>
    <row r="126" spans="1:17" ht="23.25" customHeight="1">
      <c r="A126" s="24">
        <v>9</v>
      </c>
      <c r="B126" s="35" t="s">
        <v>96</v>
      </c>
      <c r="C126" s="35" t="s">
        <v>1023</v>
      </c>
      <c r="D126" s="35" t="s">
        <v>1024</v>
      </c>
      <c r="E126" s="37">
        <v>42310</v>
      </c>
      <c r="F126" s="39">
        <f t="shared" ca="1" si="8"/>
        <v>4</v>
      </c>
      <c r="G126" s="26" t="s">
        <v>84</v>
      </c>
      <c r="H126" s="36" t="s">
        <v>125</v>
      </c>
      <c r="I126" s="40" t="s">
        <v>490</v>
      </c>
      <c r="J126" s="42" t="s">
        <v>79</v>
      </c>
      <c r="K126" s="35"/>
      <c r="L126" s="48">
        <v>0</v>
      </c>
      <c r="M126" s="26"/>
      <c r="N126" s="43">
        <f t="shared" si="9"/>
        <v>0</v>
      </c>
      <c r="O126" s="43" t="s">
        <v>80</v>
      </c>
      <c r="P126" s="44" t="s">
        <v>80</v>
      </c>
      <c r="Q126" s="46" t="s">
        <v>51</v>
      </c>
    </row>
    <row r="127" spans="1:17" ht="23.25" customHeight="1">
      <c r="A127" s="24">
        <v>10</v>
      </c>
      <c r="B127" s="36" t="s">
        <v>96</v>
      </c>
      <c r="C127" s="36" t="s">
        <v>561</v>
      </c>
      <c r="D127" s="36" t="s">
        <v>562</v>
      </c>
      <c r="E127" s="37">
        <v>42037</v>
      </c>
      <c r="F127" s="39">
        <f t="shared" ca="1" si="8"/>
        <v>4</v>
      </c>
      <c r="G127" s="26" t="s">
        <v>84</v>
      </c>
      <c r="H127" s="36" t="s">
        <v>125</v>
      </c>
      <c r="I127" s="40" t="s">
        <v>126</v>
      </c>
      <c r="J127" s="42" t="s">
        <v>79</v>
      </c>
      <c r="K127" s="35"/>
      <c r="L127" s="48">
        <v>0</v>
      </c>
      <c r="M127" s="48">
        <v>1</v>
      </c>
      <c r="N127" s="43">
        <f t="shared" si="9"/>
        <v>1</v>
      </c>
      <c r="O127" s="43" t="s">
        <v>80</v>
      </c>
      <c r="P127" s="44" t="s">
        <v>57</v>
      </c>
      <c r="Q127" s="46" t="s">
        <v>51</v>
      </c>
    </row>
    <row r="128" spans="1:17" ht="23.25" customHeight="1">
      <c r="A128" s="24">
        <v>11</v>
      </c>
      <c r="B128" s="35" t="s">
        <v>96</v>
      </c>
      <c r="C128" s="35" t="s">
        <v>563</v>
      </c>
      <c r="D128" s="35" t="s">
        <v>564</v>
      </c>
      <c r="E128" s="38">
        <v>42296</v>
      </c>
      <c r="F128" s="39">
        <f t="shared" ca="1" si="8"/>
        <v>4</v>
      </c>
      <c r="G128" s="26" t="s">
        <v>84</v>
      </c>
      <c r="H128" s="36" t="s">
        <v>125</v>
      </c>
      <c r="I128" s="40" t="s">
        <v>505</v>
      </c>
      <c r="J128" s="42" t="s">
        <v>79</v>
      </c>
      <c r="K128" s="35"/>
      <c r="L128" s="43">
        <v>1</v>
      </c>
      <c r="M128" s="43">
        <v>0</v>
      </c>
      <c r="N128" s="43">
        <f t="shared" si="9"/>
        <v>1</v>
      </c>
      <c r="O128" s="43" t="s">
        <v>57</v>
      </c>
      <c r="P128" s="44" t="s">
        <v>57</v>
      </c>
      <c r="Q128" s="46" t="s">
        <v>51</v>
      </c>
    </row>
    <row r="129" spans="1:17" ht="23.25" customHeight="1">
      <c r="A129" s="24">
        <v>12</v>
      </c>
      <c r="B129" s="35" t="s">
        <v>96</v>
      </c>
      <c r="C129" s="35" t="s">
        <v>565</v>
      </c>
      <c r="D129" s="35" t="s">
        <v>566</v>
      </c>
      <c r="E129" s="38">
        <v>42036</v>
      </c>
      <c r="F129" s="39">
        <f t="shared" ca="1" si="8"/>
        <v>4</v>
      </c>
      <c r="G129" s="26" t="s">
        <v>84</v>
      </c>
      <c r="H129" s="36" t="s">
        <v>125</v>
      </c>
      <c r="I129" s="40" t="s">
        <v>126</v>
      </c>
      <c r="J129" s="42" t="s">
        <v>79</v>
      </c>
      <c r="K129" s="35"/>
      <c r="L129" s="43">
        <v>0</v>
      </c>
      <c r="M129" s="43">
        <v>1</v>
      </c>
      <c r="N129" s="43">
        <f t="shared" si="9"/>
        <v>1</v>
      </c>
      <c r="O129" s="43" t="s">
        <v>80</v>
      </c>
      <c r="P129" s="44" t="s">
        <v>57</v>
      </c>
      <c r="Q129" s="46" t="s">
        <v>51</v>
      </c>
    </row>
    <row r="130" spans="1:17" ht="23.25" customHeight="1">
      <c r="A130" s="24">
        <v>13</v>
      </c>
      <c r="B130" s="35" t="s">
        <v>96</v>
      </c>
      <c r="C130" s="35" t="s">
        <v>514</v>
      </c>
      <c r="D130" s="35" t="s">
        <v>515</v>
      </c>
      <c r="E130" s="37">
        <v>41913</v>
      </c>
      <c r="F130" s="39">
        <f t="shared" ca="1" si="8"/>
        <v>5</v>
      </c>
      <c r="G130" s="26" t="s">
        <v>84</v>
      </c>
      <c r="H130" s="42" t="s">
        <v>125</v>
      </c>
      <c r="I130" s="40" t="s">
        <v>126</v>
      </c>
      <c r="J130" s="42" t="s">
        <v>79</v>
      </c>
      <c r="K130" s="35"/>
      <c r="L130" s="43">
        <v>1</v>
      </c>
      <c r="M130" s="43">
        <v>0</v>
      </c>
      <c r="N130" s="43">
        <f t="shared" si="9"/>
        <v>1</v>
      </c>
      <c r="O130" s="43" t="s">
        <v>57</v>
      </c>
      <c r="P130" s="44" t="s">
        <v>57</v>
      </c>
      <c r="Q130" s="46" t="s">
        <v>51</v>
      </c>
    </row>
    <row r="131" spans="1:17" ht="23.25" customHeight="1">
      <c r="A131" s="24">
        <v>14</v>
      </c>
      <c r="B131" s="36" t="s">
        <v>96</v>
      </c>
      <c r="C131" s="36" t="s">
        <v>1013</v>
      </c>
      <c r="D131" s="36" t="s">
        <v>1014</v>
      </c>
      <c r="E131" s="37">
        <v>41864</v>
      </c>
      <c r="F131" s="39">
        <f t="shared" ca="1" si="8"/>
        <v>5</v>
      </c>
      <c r="G131" s="45" t="s">
        <v>540</v>
      </c>
      <c r="H131" s="36" t="s">
        <v>1015</v>
      </c>
      <c r="I131" s="40" t="s">
        <v>171</v>
      </c>
      <c r="J131" s="46" t="s">
        <v>116</v>
      </c>
      <c r="K131" s="39"/>
      <c r="L131" s="48">
        <v>0</v>
      </c>
      <c r="M131" s="43">
        <v>0</v>
      </c>
      <c r="N131" s="43">
        <f t="shared" si="9"/>
        <v>0</v>
      </c>
      <c r="O131" s="43" t="s">
        <v>80</v>
      </c>
      <c r="P131" s="44" t="s">
        <v>80</v>
      </c>
      <c r="Q131" s="46" t="s">
        <v>51</v>
      </c>
    </row>
    <row r="132" spans="1:17" ht="23.25" customHeight="1">
      <c r="A132" s="24">
        <v>15</v>
      </c>
      <c r="B132" s="35" t="s">
        <v>96</v>
      </c>
      <c r="C132" s="35" t="s">
        <v>535</v>
      </c>
      <c r="D132" s="35" t="s">
        <v>536</v>
      </c>
      <c r="E132" s="37">
        <v>41913</v>
      </c>
      <c r="F132" s="39">
        <f t="shared" ca="1" si="8"/>
        <v>5</v>
      </c>
      <c r="G132" s="26" t="s">
        <v>84</v>
      </c>
      <c r="H132" s="42" t="s">
        <v>537</v>
      </c>
      <c r="I132" s="40" t="s">
        <v>505</v>
      </c>
      <c r="J132" s="42" t="s">
        <v>79</v>
      </c>
      <c r="K132" s="35"/>
      <c r="L132" s="43">
        <v>1</v>
      </c>
      <c r="M132" s="43">
        <v>0</v>
      </c>
      <c r="N132" s="43">
        <f t="shared" si="9"/>
        <v>1</v>
      </c>
      <c r="O132" s="43" t="s">
        <v>57</v>
      </c>
      <c r="P132" s="44" t="s">
        <v>57</v>
      </c>
      <c r="Q132" s="46" t="s">
        <v>51</v>
      </c>
    </row>
    <row r="133" spans="1:17" ht="23.25" customHeight="1">
      <c r="A133" s="24">
        <v>16</v>
      </c>
      <c r="B133" s="35" t="s">
        <v>96</v>
      </c>
      <c r="C133" s="35" t="s">
        <v>551</v>
      </c>
      <c r="D133" s="35" t="s">
        <v>552</v>
      </c>
      <c r="E133" s="37">
        <v>41760</v>
      </c>
      <c r="F133" s="39">
        <f t="shared" ca="1" si="8"/>
        <v>5</v>
      </c>
      <c r="G133" s="26" t="s">
        <v>84</v>
      </c>
      <c r="H133" s="36" t="s">
        <v>125</v>
      </c>
      <c r="I133" s="40" t="s">
        <v>126</v>
      </c>
      <c r="J133" s="42" t="s">
        <v>79</v>
      </c>
      <c r="K133" s="35"/>
      <c r="L133" s="48">
        <v>0</v>
      </c>
      <c r="M133" s="48">
        <v>1</v>
      </c>
      <c r="N133" s="43">
        <f t="shared" si="9"/>
        <v>1</v>
      </c>
      <c r="O133" s="43" t="s">
        <v>80</v>
      </c>
      <c r="P133" s="44" t="s">
        <v>57</v>
      </c>
      <c r="Q133" s="46" t="s">
        <v>51</v>
      </c>
    </row>
    <row r="134" spans="1:17" ht="23.25" customHeight="1">
      <c r="A134" s="24">
        <v>17</v>
      </c>
      <c r="B134" s="36" t="s">
        <v>96</v>
      </c>
      <c r="C134" s="36" t="s">
        <v>1036</v>
      </c>
      <c r="D134" s="36" t="s">
        <v>1037</v>
      </c>
      <c r="E134" s="37">
        <v>41863</v>
      </c>
      <c r="F134" s="39">
        <f t="shared" ca="1" si="8"/>
        <v>5</v>
      </c>
      <c r="G134" s="45" t="s">
        <v>540</v>
      </c>
      <c r="H134" s="36" t="s">
        <v>1015</v>
      </c>
      <c r="I134" s="41" t="s">
        <v>171</v>
      </c>
      <c r="J134" s="46" t="s">
        <v>116</v>
      </c>
      <c r="K134" s="39"/>
      <c r="L134" s="48">
        <v>0</v>
      </c>
      <c r="M134" s="43"/>
      <c r="N134" s="43">
        <f t="shared" si="9"/>
        <v>0</v>
      </c>
      <c r="O134" s="43" t="s">
        <v>80</v>
      </c>
      <c r="P134" s="44" t="s">
        <v>80</v>
      </c>
      <c r="Q134" s="46" t="s">
        <v>51</v>
      </c>
    </row>
    <row r="135" spans="1:17" ht="23.25" customHeight="1">
      <c r="A135" s="24">
        <v>18</v>
      </c>
      <c r="B135" s="35" t="s">
        <v>96</v>
      </c>
      <c r="C135" s="35" t="s">
        <v>332</v>
      </c>
      <c r="D135" s="35" t="s">
        <v>516</v>
      </c>
      <c r="E135" s="38">
        <v>41306</v>
      </c>
      <c r="F135" s="39">
        <f t="shared" ca="1" si="8"/>
        <v>6</v>
      </c>
      <c r="G135" s="26" t="s">
        <v>84</v>
      </c>
      <c r="H135" s="42" t="s">
        <v>99</v>
      </c>
      <c r="I135" s="40" t="s">
        <v>328</v>
      </c>
      <c r="J135" s="42" t="s">
        <v>79</v>
      </c>
      <c r="K135" s="35"/>
      <c r="L135" s="43">
        <v>1</v>
      </c>
      <c r="M135" s="43">
        <v>0</v>
      </c>
      <c r="N135" s="43">
        <f t="shared" si="9"/>
        <v>1</v>
      </c>
      <c r="O135" s="43" t="s">
        <v>57</v>
      </c>
      <c r="P135" s="44" t="s">
        <v>57</v>
      </c>
      <c r="Q135" s="46" t="s">
        <v>51</v>
      </c>
    </row>
    <row r="136" spans="1:17" ht="23.25" customHeight="1">
      <c r="A136" s="24">
        <v>19</v>
      </c>
      <c r="B136" s="35" t="s">
        <v>96</v>
      </c>
      <c r="C136" s="35" t="s">
        <v>203</v>
      </c>
      <c r="D136" s="35" t="s">
        <v>204</v>
      </c>
      <c r="E136" s="38">
        <v>41564</v>
      </c>
      <c r="F136" s="39">
        <f t="shared" ca="1" si="8"/>
        <v>6</v>
      </c>
      <c r="G136" s="26" t="s">
        <v>84</v>
      </c>
      <c r="H136" s="36" t="s">
        <v>125</v>
      </c>
      <c r="I136" s="40" t="s">
        <v>126</v>
      </c>
      <c r="J136" s="42" t="s">
        <v>79</v>
      </c>
      <c r="K136" s="35"/>
      <c r="L136" s="43">
        <v>1</v>
      </c>
      <c r="M136" s="43">
        <v>2</v>
      </c>
      <c r="N136" s="43">
        <f t="shared" si="9"/>
        <v>3</v>
      </c>
      <c r="O136" s="43" t="s">
        <v>57</v>
      </c>
      <c r="P136" s="44" t="s">
        <v>57</v>
      </c>
      <c r="Q136" s="46" t="s">
        <v>51</v>
      </c>
    </row>
    <row r="137" spans="1:17" ht="23.25" customHeight="1">
      <c r="A137" s="24">
        <v>20</v>
      </c>
      <c r="B137" s="36" t="s">
        <v>325</v>
      </c>
      <c r="C137" s="35" t="s">
        <v>326</v>
      </c>
      <c r="D137" s="35" t="s">
        <v>327</v>
      </c>
      <c r="E137" s="38">
        <v>41564</v>
      </c>
      <c r="F137" s="39">
        <f t="shared" ca="1" si="8"/>
        <v>6</v>
      </c>
      <c r="G137" s="26" t="s">
        <v>84</v>
      </c>
      <c r="H137" s="42" t="s">
        <v>125</v>
      </c>
      <c r="I137" s="40" t="s">
        <v>328</v>
      </c>
      <c r="J137" s="42" t="s">
        <v>79</v>
      </c>
      <c r="K137" s="35"/>
      <c r="L137" s="43">
        <v>1</v>
      </c>
      <c r="M137" s="43">
        <v>1</v>
      </c>
      <c r="N137" s="43">
        <f t="shared" si="9"/>
        <v>2</v>
      </c>
      <c r="O137" s="43" t="s">
        <v>57</v>
      </c>
      <c r="P137" s="44" t="s">
        <v>57</v>
      </c>
      <c r="Q137" s="46" t="s">
        <v>51</v>
      </c>
    </row>
    <row r="138" spans="1:17" ht="23.25" customHeight="1">
      <c r="A138" s="24">
        <v>21</v>
      </c>
      <c r="B138" s="35" t="s">
        <v>96</v>
      </c>
      <c r="C138" s="35" t="s">
        <v>553</v>
      </c>
      <c r="D138" s="35" t="s">
        <v>554</v>
      </c>
      <c r="E138" s="38">
        <v>41610</v>
      </c>
      <c r="F138" s="39">
        <f t="shared" ca="1" si="8"/>
        <v>6</v>
      </c>
      <c r="G138" s="26" t="s">
        <v>84</v>
      </c>
      <c r="H138" s="36" t="s">
        <v>125</v>
      </c>
      <c r="I138" s="40" t="s">
        <v>490</v>
      </c>
      <c r="J138" s="42" t="s">
        <v>79</v>
      </c>
      <c r="K138" s="35"/>
      <c r="L138" s="48">
        <v>0</v>
      </c>
      <c r="M138" s="48">
        <v>1</v>
      </c>
      <c r="N138" s="43">
        <f t="shared" si="9"/>
        <v>1</v>
      </c>
      <c r="O138" s="43" t="s">
        <v>80</v>
      </c>
      <c r="P138" s="44" t="s">
        <v>57</v>
      </c>
      <c r="Q138" s="46" t="s">
        <v>51</v>
      </c>
    </row>
    <row r="139" spans="1:17" ht="23.25" customHeight="1">
      <c r="A139" s="24">
        <v>22</v>
      </c>
      <c r="B139" s="35" t="s">
        <v>96</v>
      </c>
      <c r="C139" s="35" t="s">
        <v>207</v>
      </c>
      <c r="D139" s="35" t="s">
        <v>208</v>
      </c>
      <c r="E139" s="38">
        <v>41564</v>
      </c>
      <c r="F139" s="39">
        <f t="shared" ca="1" si="8"/>
        <v>6</v>
      </c>
      <c r="G139" s="26" t="s">
        <v>84</v>
      </c>
      <c r="H139" s="42" t="s">
        <v>125</v>
      </c>
      <c r="I139" s="40" t="s">
        <v>209</v>
      </c>
      <c r="J139" s="42" t="s">
        <v>79</v>
      </c>
      <c r="K139" s="35"/>
      <c r="L139" s="43">
        <v>3</v>
      </c>
      <c r="M139" s="43">
        <v>0</v>
      </c>
      <c r="N139" s="43">
        <f t="shared" si="9"/>
        <v>3</v>
      </c>
      <c r="O139" s="43" t="s">
        <v>57</v>
      </c>
      <c r="P139" s="44" t="s">
        <v>57</v>
      </c>
      <c r="Q139" s="46" t="s">
        <v>51</v>
      </c>
    </row>
    <row r="140" spans="1:17" ht="23.25" customHeight="1">
      <c r="A140" s="24">
        <v>23</v>
      </c>
      <c r="B140" s="35" t="s">
        <v>96</v>
      </c>
      <c r="C140" s="35" t="s">
        <v>944</v>
      </c>
      <c r="D140" s="35" t="s">
        <v>242</v>
      </c>
      <c r="E140" s="38">
        <v>41030</v>
      </c>
      <c r="F140" s="39">
        <f t="shared" ca="1" si="8"/>
        <v>7</v>
      </c>
      <c r="G140" s="26" t="s">
        <v>84</v>
      </c>
      <c r="H140" s="42" t="s">
        <v>125</v>
      </c>
      <c r="I140" s="40" t="s">
        <v>126</v>
      </c>
      <c r="J140" s="42" t="s">
        <v>79</v>
      </c>
      <c r="K140" s="35"/>
      <c r="L140" s="43">
        <v>2</v>
      </c>
      <c r="M140" s="43">
        <v>0</v>
      </c>
      <c r="N140" s="43">
        <f t="shared" si="9"/>
        <v>2</v>
      </c>
      <c r="O140" s="43" t="s">
        <v>58</v>
      </c>
      <c r="P140" s="44" t="s">
        <v>58</v>
      </c>
      <c r="Q140" s="46" t="s">
        <v>51</v>
      </c>
    </row>
    <row r="141" spans="1:17" ht="23.25" customHeight="1">
      <c r="A141" s="24">
        <v>24</v>
      </c>
      <c r="B141" s="35" t="s">
        <v>96</v>
      </c>
      <c r="C141" s="35" t="s">
        <v>399</v>
      </c>
      <c r="D141" s="35" t="s">
        <v>1086</v>
      </c>
      <c r="E141" s="38">
        <v>41106</v>
      </c>
      <c r="F141" s="39">
        <f t="shared" ca="1" si="8"/>
        <v>7</v>
      </c>
      <c r="G141" s="26" t="s">
        <v>84</v>
      </c>
      <c r="H141" s="42" t="s">
        <v>99</v>
      </c>
      <c r="I141" s="40" t="s">
        <v>328</v>
      </c>
      <c r="J141" s="42" t="s">
        <v>79</v>
      </c>
      <c r="K141" s="35"/>
      <c r="L141" s="43">
        <v>1</v>
      </c>
      <c r="M141" s="43">
        <v>0</v>
      </c>
      <c r="N141" s="43">
        <f t="shared" si="9"/>
        <v>1</v>
      </c>
      <c r="O141" s="43" t="s">
        <v>58</v>
      </c>
      <c r="P141" s="44" t="s">
        <v>58</v>
      </c>
      <c r="Q141" s="46" t="s">
        <v>51</v>
      </c>
    </row>
    <row r="142" spans="1:17" ht="23.25" customHeight="1">
      <c r="A142" s="24">
        <v>25</v>
      </c>
      <c r="B142" s="35" t="s">
        <v>96</v>
      </c>
      <c r="C142" s="35" t="s">
        <v>1089</v>
      </c>
      <c r="D142" s="35" t="s">
        <v>1090</v>
      </c>
      <c r="E142" s="38">
        <v>41001</v>
      </c>
      <c r="F142" s="39">
        <f t="shared" ca="1" si="8"/>
        <v>7</v>
      </c>
      <c r="G142" s="26" t="s">
        <v>84</v>
      </c>
      <c r="H142" s="42" t="s">
        <v>125</v>
      </c>
      <c r="I142" s="40" t="s">
        <v>505</v>
      </c>
      <c r="J142" s="42" t="s">
        <v>79</v>
      </c>
      <c r="K142" s="35"/>
      <c r="L142" s="48">
        <v>0</v>
      </c>
      <c r="M142" s="48">
        <v>1</v>
      </c>
      <c r="N142" s="43">
        <f t="shared" si="9"/>
        <v>1</v>
      </c>
      <c r="O142" s="43" t="s">
        <v>80</v>
      </c>
      <c r="P142" s="44" t="s">
        <v>58</v>
      </c>
      <c r="Q142" s="46" t="s">
        <v>51</v>
      </c>
    </row>
    <row r="143" spans="1:17" ht="23.25" customHeight="1">
      <c r="A143" s="24">
        <v>26</v>
      </c>
      <c r="B143" s="35" t="s">
        <v>96</v>
      </c>
      <c r="C143" s="35" t="s">
        <v>945</v>
      </c>
      <c r="D143" s="35" t="s">
        <v>946</v>
      </c>
      <c r="E143" s="38">
        <v>41001</v>
      </c>
      <c r="F143" s="39">
        <f t="shared" ca="1" si="8"/>
        <v>7</v>
      </c>
      <c r="G143" s="26" t="s">
        <v>84</v>
      </c>
      <c r="H143" s="42" t="s">
        <v>125</v>
      </c>
      <c r="I143" s="40" t="s">
        <v>505</v>
      </c>
      <c r="J143" s="42" t="s">
        <v>79</v>
      </c>
      <c r="K143" s="35"/>
      <c r="L143" s="43">
        <v>1</v>
      </c>
      <c r="M143" s="43">
        <v>1</v>
      </c>
      <c r="N143" s="43">
        <f t="shared" si="9"/>
        <v>2</v>
      </c>
      <c r="O143" s="43" t="s">
        <v>58</v>
      </c>
      <c r="P143" s="44" t="s">
        <v>58</v>
      </c>
      <c r="Q143" s="46" t="s">
        <v>51</v>
      </c>
    </row>
    <row r="144" spans="1:17" ht="23.25" customHeight="1">
      <c r="A144" s="24">
        <v>27</v>
      </c>
      <c r="B144" s="35" t="s">
        <v>112</v>
      </c>
      <c r="C144" s="35" t="s">
        <v>1096</v>
      </c>
      <c r="D144" s="35" t="s">
        <v>1097</v>
      </c>
      <c r="E144" s="38">
        <v>40917</v>
      </c>
      <c r="F144" s="39">
        <f t="shared" ca="1" si="8"/>
        <v>7</v>
      </c>
      <c r="G144" s="26" t="s">
        <v>84</v>
      </c>
      <c r="H144" s="42" t="s">
        <v>125</v>
      </c>
      <c r="I144" s="40" t="s">
        <v>126</v>
      </c>
      <c r="J144" s="42" t="s">
        <v>79</v>
      </c>
      <c r="K144" s="35" t="s">
        <v>186</v>
      </c>
      <c r="L144" s="43">
        <v>1</v>
      </c>
      <c r="M144" s="43">
        <v>0</v>
      </c>
      <c r="N144" s="43">
        <f t="shared" si="9"/>
        <v>1</v>
      </c>
      <c r="O144" s="43" t="s">
        <v>58</v>
      </c>
      <c r="P144" s="44" t="s">
        <v>58</v>
      </c>
      <c r="Q144" s="46" t="s">
        <v>51</v>
      </c>
    </row>
    <row r="145" spans="1:17" ht="23.25" customHeight="1">
      <c r="A145" s="24">
        <v>28</v>
      </c>
      <c r="B145" s="35" t="s">
        <v>96</v>
      </c>
      <c r="C145" s="35" t="s">
        <v>488</v>
      </c>
      <c r="D145" s="35" t="s">
        <v>489</v>
      </c>
      <c r="E145" s="38">
        <v>40650</v>
      </c>
      <c r="F145" s="39">
        <f t="shared" ca="1" si="8"/>
        <v>8</v>
      </c>
      <c r="G145" s="26" t="s">
        <v>84</v>
      </c>
      <c r="H145" s="42" t="s">
        <v>231</v>
      </c>
      <c r="I145" s="40" t="s">
        <v>490</v>
      </c>
      <c r="J145" s="42" t="s">
        <v>79</v>
      </c>
      <c r="K145" s="35" t="s">
        <v>186</v>
      </c>
      <c r="L145" s="43">
        <v>0</v>
      </c>
      <c r="M145" s="43">
        <v>1</v>
      </c>
      <c r="N145" s="43">
        <f t="shared" si="9"/>
        <v>1</v>
      </c>
      <c r="O145" s="43" t="s">
        <v>80</v>
      </c>
      <c r="P145" s="44" t="s">
        <v>58</v>
      </c>
      <c r="Q145" s="46" t="s">
        <v>51</v>
      </c>
    </row>
    <row r="146" spans="1:17" ht="23.25" customHeight="1">
      <c r="A146" s="24">
        <v>29</v>
      </c>
      <c r="B146" s="35" t="s">
        <v>81</v>
      </c>
      <c r="C146" s="35" t="s">
        <v>346</v>
      </c>
      <c r="D146" s="35" t="s">
        <v>347</v>
      </c>
      <c r="E146" s="38">
        <v>40816</v>
      </c>
      <c r="F146" s="39">
        <f t="shared" ca="1" si="8"/>
        <v>8</v>
      </c>
      <c r="G146" s="26" t="s">
        <v>84</v>
      </c>
      <c r="H146" s="42" t="s">
        <v>125</v>
      </c>
      <c r="I146" s="40" t="s">
        <v>328</v>
      </c>
      <c r="J146" s="42" t="s">
        <v>79</v>
      </c>
      <c r="K146" s="35"/>
      <c r="L146" s="43">
        <v>1</v>
      </c>
      <c r="M146" s="43">
        <v>1</v>
      </c>
      <c r="N146" s="43">
        <f t="shared" si="9"/>
        <v>2</v>
      </c>
      <c r="O146" s="43" t="s">
        <v>58</v>
      </c>
      <c r="P146" s="44" t="s">
        <v>58</v>
      </c>
      <c r="Q146" s="46" t="s">
        <v>51</v>
      </c>
    </row>
    <row r="147" spans="1:17" ht="23.25" customHeight="1">
      <c r="A147" s="24">
        <v>30</v>
      </c>
      <c r="B147" s="35" t="s">
        <v>112</v>
      </c>
      <c r="C147" s="35" t="s">
        <v>503</v>
      </c>
      <c r="D147" s="35" t="s">
        <v>504</v>
      </c>
      <c r="E147" s="38">
        <v>40798</v>
      </c>
      <c r="F147" s="39">
        <f t="shared" ca="1" si="8"/>
        <v>8</v>
      </c>
      <c r="G147" s="26" t="s">
        <v>84</v>
      </c>
      <c r="H147" s="36" t="s">
        <v>99</v>
      </c>
      <c r="I147" s="40" t="s">
        <v>505</v>
      </c>
      <c r="J147" s="42" t="s">
        <v>79</v>
      </c>
      <c r="K147" s="35"/>
      <c r="L147" s="48">
        <v>1</v>
      </c>
      <c r="M147" s="48"/>
      <c r="N147" s="43">
        <f t="shared" si="9"/>
        <v>1</v>
      </c>
      <c r="O147" s="43" t="s">
        <v>58</v>
      </c>
      <c r="P147" s="44" t="s">
        <v>58</v>
      </c>
      <c r="Q147" s="46" t="s">
        <v>51</v>
      </c>
    </row>
    <row r="148" spans="1:17" ht="23.25" customHeight="1">
      <c r="A148" s="24">
        <v>31</v>
      </c>
      <c r="B148" s="35" t="s">
        <v>96</v>
      </c>
      <c r="C148" s="35" t="s">
        <v>711</v>
      </c>
      <c r="D148" s="35" t="s">
        <v>712</v>
      </c>
      <c r="E148" s="38">
        <v>40360</v>
      </c>
      <c r="F148" s="39">
        <f t="shared" ca="1" si="8"/>
        <v>9</v>
      </c>
      <c r="G148" s="26" t="s">
        <v>84</v>
      </c>
      <c r="H148" s="42" t="s">
        <v>125</v>
      </c>
      <c r="I148" s="40" t="s">
        <v>490</v>
      </c>
      <c r="J148" s="42" t="s">
        <v>79</v>
      </c>
      <c r="K148" s="35" t="s">
        <v>186</v>
      </c>
      <c r="L148" s="48">
        <v>0</v>
      </c>
      <c r="M148" s="48"/>
      <c r="N148" s="43">
        <f t="shared" si="9"/>
        <v>0</v>
      </c>
      <c r="O148" s="43" t="s">
        <v>80</v>
      </c>
      <c r="P148" s="44" t="s">
        <v>80</v>
      </c>
      <c r="Q148" s="46" t="s">
        <v>51</v>
      </c>
    </row>
    <row r="149" spans="1:17" ht="23.25" customHeight="1">
      <c r="A149" s="24">
        <v>32</v>
      </c>
      <c r="B149" s="35" t="s">
        <v>112</v>
      </c>
      <c r="C149" s="35" t="s">
        <v>719</v>
      </c>
      <c r="D149" s="35" t="s">
        <v>720</v>
      </c>
      <c r="E149" s="38">
        <v>40210</v>
      </c>
      <c r="F149" s="39">
        <f t="shared" ca="1" si="8"/>
        <v>9</v>
      </c>
      <c r="G149" s="26" t="s">
        <v>84</v>
      </c>
      <c r="H149" s="42" t="s">
        <v>721</v>
      </c>
      <c r="I149" s="40" t="s">
        <v>171</v>
      </c>
      <c r="J149" s="42" t="s">
        <v>79</v>
      </c>
      <c r="K149" s="35" t="s">
        <v>186</v>
      </c>
      <c r="L149" s="48">
        <v>0</v>
      </c>
      <c r="M149" s="48"/>
      <c r="N149" s="43">
        <f t="shared" si="9"/>
        <v>0</v>
      </c>
      <c r="O149" s="43" t="s">
        <v>80</v>
      </c>
      <c r="P149" s="44" t="s">
        <v>80</v>
      </c>
      <c r="Q149" s="46" t="s">
        <v>51</v>
      </c>
    </row>
    <row r="150" spans="1:17" ht="23.25" customHeight="1">
      <c r="A150" s="24">
        <v>33</v>
      </c>
      <c r="B150" s="35" t="s">
        <v>73</v>
      </c>
      <c r="C150" s="35" t="s">
        <v>498</v>
      </c>
      <c r="D150" s="35" t="s">
        <v>499</v>
      </c>
      <c r="E150" s="38">
        <v>40182</v>
      </c>
      <c r="F150" s="39">
        <f t="shared" ca="1" si="8"/>
        <v>9</v>
      </c>
      <c r="G150" s="26" t="s">
        <v>76</v>
      </c>
      <c r="H150" s="42" t="s">
        <v>89</v>
      </c>
      <c r="I150" s="40" t="s">
        <v>126</v>
      </c>
      <c r="J150" s="42" t="s">
        <v>79</v>
      </c>
      <c r="K150" s="35"/>
      <c r="L150" s="43">
        <v>1</v>
      </c>
      <c r="M150" s="43">
        <v>0</v>
      </c>
      <c r="N150" s="43">
        <f t="shared" si="9"/>
        <v>1</v>
      </c>
      <c r="O150" s="43" t="s">
        <v>58</v>
      </c>
      <c r="P150" s="44" t="s">
        <v>58</v>
      </c>
      <c r="Q150" s="46" t="s">
        <v>51</v>
      </c>
    </row>
    <row r="151" spans="1:17" ht="23.25" customHeight="1">
      <c r="A151" s="24">
        <v>34</v>
      </c>
      <c r="B151" s="35" t="s">
        <v>96</v>
      </c>
      <c r="C151" s="35" t="s">
        <v>724</v>
      </c>
      <c r="D151" s="35" t="s">
        <v>725</v>
      </c>
      <c r="E151" s="38">
        <v>40330</v>
      </c>
      <c r="F151" s="39">
        <f t="shared" ca="1" si="8"/>
        <v>9</v>
      </c>
      <c r="G151" s="26" t="s">
        <v>84</v>
      </c>
      <c r="H151" s="42" t="s">
        <v>99</v>
      </c>
      <c r="I151" s="40" t="s">
        <v>505</v>
      </c>
      <c r="J151" s="42" t="s">
        <v>79</v>
      </c>
      <c r="K151" s="35" t="s">
        <v>186</v>
      </c>
      <c r="L151" s="48">
        <v>0</v>
      </c>
      <c r="M151" s="26"/>
      <c r="N151" s="43">
        <f t="shared" si="9"/>
        <v>0</v>
      </c>
      <c r="O151" s="43" t="s">
        <v>80</v>
      </c>
      <c r="P151" s="44" t="s">
        <v>80</v>
      </c>
      <c r="Q151" s="46" t="s">
        <v>51</v>
      </c>
    </row>
    <row r="152" spans="1:17" ht="23.25" customHeight="1">
      <c r="A152" s="24">
        <v>35</v>
      </c>
      <c r="B152" s="35" t="s">
        <v>96</v>
      </c>
      <c r="C152" s="35" t="s">
        <v>500</v>
      </c>
      <c r="D152" s="35" t="s">
        <v>501</v>
      </c>
      <c r="E152" s="38">
        <v>40483</v>
      </c>
      <c r="F152" s="39">
        <f t="shared" ca="1" si="8"/>
        <v>9</v>
      </c>
      <c r="G152" s="26" t="s">
        <v>84</v>
      </c>
      <c r="H152" s="42" t="s">
        <v>125</v>
      </c>
      <c r="I152" s="40" t="s">
        <v>126</v>
      </c>
      <c r="J152" s="42" t="s">
        <v>79</v>
      </c>
      <c r="K152" s="35" t="s">
        <v>502</v>
      </c>
      <c r="L152" s="43">
        <v>1</v>
      </c>
      <c r="M152" s="43">
        <v>0</v>
      </c>
      <c r="N152" s="43">
        <f t="shared" si="9"/>
        <v>1</v>
      </c>
      <c r="O152" s="43" t="s">
        <v>58</v>
      </c>
      <c r="P152" s="44" t="s">
        <v>58</v>
      </c>
      <c r="Q152" s="46" t="s">
        <v>51</v>
      </c>
    </row>
    <row r="153" spans="1:17" ht="23.25" customHeight="1">
      <c r="A153" s="24">
        <v>36</v>
      </c>
      <c r="B153" s="35" t="s">
        <v>96</v>
      </c>
      <c r="C153" s="35" t="s">
        <v>311</v>
      </c>
      <c r="D153" s="35" t="s">
        <v>363</v>
      </c>
      <c r="E153" s="38">
        <v>40340</v>
      </c>
      <c r="F153" s="39">
        <f t="shared" ca="1" si="8"/>
        <v>9</v>
      </c>
      <c r="G153" s="26" t="s">
        <v>84</v>
      </c>
      <c r="H153" s="42" t="s">
        <v>125</v>
      </c>
      <c r="I153" s="40" t="s">
        <v>171</v>
      </c>
      <c r="J153" s="42" t="s">
        <v>79</v>
      </c>
      <c r="K153" s="35"/>
      <c r="L153" s="43">
        <v>2</v>
      </c>
      <c r="M153" s="43">
        <v>0</v>
      </c>
      <c r="N153" s="43">
        <f t="shared" si="9"/>
        <v>2</v>
      </c>
      <c r="O153" s="43" t="s">
        <v>58</v>
      </c>
      <c r="P153" s="44" t="s">
        <v>58</v>
      </c>
      <c r="Q153" s="46" t="s">
        <v>51</v>
      </c>
    </row>
    <row r="154" spans="1:17" ht="23.25" customHeight="1">
      <c r="A154" s="24">
        <v>37</v>
      </c>
      <c r="B154" s="35" t="s">
        <v>96</v>
      </c>
      <c r="C154" s="35" t="s">
        <v>340</v>
      </c>
      <c r="D154" s="35" t="s">
        <v>341</v>
      </c>
      <c r="E154" s="38">
        <v>39979</v>
      </c>
      <c r="F154" s="39">
        <f t="shared" ca="1" si="8"/>
        <v>10</v>
      </c>
      <c r="G154" s="26" t="s">
        <v>84</v>
      </c>
      <c r="H154" s="36" t="s">
        <v>125</v>
      </c>
      <c r="I154" s="40" t="s">
        <v>171</v>
      </c>
      <c r="J154" s="42" t="s">
        <v>79</v>
      </c>
      <c r="K154" s="36"/>
      <c r="L154" s="43">
        <v>2</v>
      </c>
      <c r="M154" s="43">
        <v>0</v>
      </c>
      <c r="N154" s="43">
        <f t="shared" si="9"/>
        <v>2</v>
      </c>
      <c r="O154" s="43" t="s">
        <v>58</v>
      </c>
      <c r="P154" s="44" t="s">
        <v>58</v>
      </c>
      <c r="Q154" s="46" t="s">
        <v>51</v>
      </c>
    </row>
    <row r="155" spans="1:17" ht="23.25" customHeight="1">
      <c r="A155" s="24">
        <v>38</v>
      </c>
      <c r="B155" s="35" t="s">
        <v>112</v>
      </c>
      <c r="C155" s="35" t="s">
        <v>496</v>
      </c>
      <c r="D155" s="35" t="s">
        <v>497</v>
      </c>
      <c r="E155" s="38">
        <v>39906</v>
      </c>
      <c r="F155" s="39">
        <f t="shared" ca="1" si="8"/>
        <v>10</v>
      </c>
      <c r="G155" s="26" t="s">
        <v>84</v>
      </c>
      <c r="H155" s="42" t="s">
        <v>125</v>
      </c>
      <c r="I155" s="40" t="s">
        <v>126</v>
      </c>
      <c r="J155" s="42" t="s">
        <v>79</v>
      </c>
      <c r="K155" s="35"/>
      <c r="L155" s="48">
        <v>1</v>
      </c>
      <c r="M155" s="48"/>
      <c r="N155" s="43">
        <f t="shared" si="9"/>
        <v>1</v>
      </c>
      <c r="O155" s="43" t="s">
        <v>58</v>
      </c>
      <c r="P155" s="44" t="s">
        <v>58</v>
      </c>
      <c r="Q155" s="46" t="s">
        <v>51</v>
      </c>
    </row>
    <row r="156" spans="1:17" ht="23.25" customHeight="1">
      <c r="A156" s="24">
        <v>39</v>
      </c>
      <c r="B156" s="35" t="s">
        <v>96</v>
      </c>
      <c r="C156" s="35" t="s">
        <v>730</v>
      </c>
      <c r="D156" s="35" t="s">
        <v>731</v>
      </c>
      <c r="E156" s="38">
        <v>40029</v>
      </c>
      <c r="F156" s="39">
        <f t="shared" ca="1" si="8"/>
        <v>10</v>
      </c>
      <c r="G156" s="26" t="s">
        <v>84</v>
      </c>
      <c r="H156" s="42" t="s">
        <v>99</v>
      </c>
      <c r="I156" s="40" t="s">
        <v>328</v>
      </c>
      <c r="J156" s="42" t="s">
        <v>79</v>
      </c>
      <c r="K156" s="35"/>
      <c r="L156" s="43">
        <v>0</v>
      </c>
      <c r="M156" s="43">
        <v>0</v>
      </c>
      <c r="N156" s="43">
        <f t="shared" si="9"/>
        <v>0</v>
      </c>
      <c r="O156" s="43" t="s">
        <v>80</v>
      </c>
      <c r="P156" s="44" t="s">
        <v>80</v>
      </c>
      <c r="Q156" s="46" t="s">
        <v>51</v>
      </c>
    </row>
    <row r="157" spans="1:17" ht="23.25" customHeight="1">
      <c r="A157" s="24">
        <v>40</v>
      </c>
      <c r="B157" s="35" t="s">
        <v>112</v>
      </c>
      <c r="C157" s="35" t="s">
        <v>732</v>
      </c>
      <c r="D157" s="35" t="s">
        <v>733</v>
      </c>
      <c r="E157" s="38">
        <v>39906</v>
      </c>
      <c r="F157" s="39">
        <f t="shared" ca="1" si="8"/>
        <v>10</v>
      </c>
      <c r="G157" s="26" t="s">
        <v>84</v>
      </c>
      <c r="H157" s="42" t="s">
        <v>734</v>
      </c>
      <c r="I157" s="40" t="s">
        <v>505</v>
      </c>
      <c r="J157" s="42" t="s">
        <v>79</v>
      </c>
      <c r="K157" s="35"/>
      <c r="L157" s="48">
        <v>0</v>
      </c>
      <c r="M157" s="48"/>
      <c r="N157" s="43">
        <f t="shared" si="9"/>
        <v>0</v>
      </c>
      <c r="O157" s="43" t="s">
        <v>80</v>
      </c>
      <c r="P157" s="44" t="s">
        <v>80</v>
      </c>
      <c r="Q157" s="46" t="s">
        <v>51</v>
      </c>
    </row>
    <row r="158" spans="1:17" ht="23.25" customHeight="1">
      <c r="A158" s="24">
        <v>41</v>
      </c>
      <c r="B158" s="35" t="s">
        <v>112</v>
      </c>
      <c r="C158" s="35" t="s">
        <v>123</v>
      </c>
      <c r="D158" s="35" t="s">
        <v>124</v>
      </c>
      <c r="E158" s="38">
        <v>39906</v>
      </c>
      <c r="F158" s="39">
        <f t="shared" ca="1" si="8"/>
        <v>10</v>
      </c>
      <c r="G158" s="26" t="s">
        <v>84</v>
      </c>
      <c r="H158" s="42" t="s">
        <v>125</v>
      </c>
      <c r="I158" s="40" t="s">
        <v>126</v>
      </c>
      <c r="J158" s="42" t="s">
        <v>79</v>
      </c>
      <c r="K158" s="35"/>
      <c r="L158" s="43">
        <v>4</v>
      </c>
      <c r="M158" s="43">
        <v>1</v>
      </c>
      <c r="N158" s="43">
        <f t="shared" si="9"/>
        <v>5</v>
      </c>
      <c r="O158" s="43" t="s">
        <v>58</v>
      </c>
      <c r="P158" s="44" t="s">
        <v>58</v>
      </c>
      <c r="Q158" s="46" t="s">
        <v>51</v>
      </c>
    </row>
    <row r="159" spans="1:17" ht="23.25" customHeight="1">
      <c r="A159" s="24">
        <v>42</v>
      </c>
      <c r="B159" s="35" t="s">
        <v>112</v>
      </c>
      <c r="C159" s="35" t="s">
        <v>169</v>
      </c>
      <c r="D159" s="35" t="s">
        <v>170</v>
      </c>
      <c r="E159" s="38">
        <v>39821</v>
      </c>
      <c r="F159" s="39">
        <f t="shared" ca="1" si="8"/>
        <v>10</v>
      </c>
      <c r="G159" s="26" t="s">
        <v>84</v>
      </c>
      <c r="H159" s="42" t="s">
        <v>125</v>
      </c>
      <c r="I159" s="40" t="s">
        <v>171</v>
      </c>
      <c r="J159" s="42" t="s">
        <v>79</v>
      </c>
      <c r="K159" s="35"/>
      <c r="L159" s="43">
        <v>3</v>
      </c>
      <c r="M159" s="43">
        <v>1</v>
      </c>
      <c r="N159" s="43">
        <f t="shared" si="9"/>
        <v>4</v>
      </c>
      <c r="O159" s="43" t="s">
        <v>58</v>
      </c>
      <c r="P159" s="44" t="s">
        <v>58</v>
      </c>
      <c r="Q159" s="46" t="s">
        <v>51</v>
      </c>
    </row>
    <row r="160" spans="1:17" ht="23.25" customHeight="1">
      <c r="A160" s="24">
        <v>43</v>
      </c>
      <c r="B160" s="35" t="s">
        <v>96</v>
      </c>
      <c r="C160" s="36" t="s">
        <v>1092</v>
      </c>
      <c r="D160" s="36" t="s">
        <v>1093</v>
      </c>
      <c r="E160" s="38">
        <v>39965</v>
      </c>
      <c r="F160" s="39">
        <f t="shared" ca="1" si="8"/>
        <v>10</v>
      </c>
      <c r="G160" s="26" t="s">
        <v>84</v>
      </c>
      <c r="H160" s="36" t="s">
        <v>125</v>
      </c>
      <c r="I160" s="40" t="s">
        <v>490</v>
      </c>
      <c r="J160" s="42" t="s">
        <v>79</v>
      </c>
      <c r="K160" s="36"/>
      <c r="L160" s="48">
        <v>0</v>
      </c>
      <c r="M160" s="48">
        <v>1</v>
      </c>
      <c r="N160" s="43">
        <f t="shared" si="9"/>
        <v>1</v>
      </c>
      <c r="O160" s="43" t="s">
        <v>80</v>
      </c>
      <c r="P160" s="44" t="s">
        <v>58</v>
      </c>
      <c r="Q160" s="46" t="s">
        <v>51</v>
      </c>
    </row>
    <row r="161" spans="1:17" ht="23.25" customHeight="1">
      <c r="A161" s="24">
        <v>44</v>
      </c>
      <c r="B161" s="35" t="s">
        <v>96</v>
      </c>
      <c r="C161" s="35" t="s">
        <v>739</v>
      </c>
      <c r="D161" s="35" t="s">
        <v>740</v>
      </c>
      <c r="E161" s="38">
        <v>39974</v>
      </c>
      <c r="F161" s="39">
        <f t="shared" ca="1" si="8"/>
        <v>10</v>
      </c>
      <c r="G161" s="26" t="s">
        <v>84</v>
      </c>
      <c r="H161" s="42" t="s">
        <v>125</v>
      </c>
      <c r="I161" s="40" t="s">
        <v>126</v>
      </c>
      <c r="J161" s="42" t="s">
        <v>79</v>
      </c>
      <c r="K161" s="35" t="s">
        <v>186</v>
      </c>
      <c r="L161" s="48">
        <v>0</v>
      </c>
      <c r="M161" s="48"/>
      <c r="N161" s="43">
        <f t="shared" si="9"/>
        <v>0</v>
      </c>
      <c r="O161" s="43" t="s">
        <v>80</v>
      </c>
      <c r="P161" s="44" t="s">
        <v>80</v>
      </c>
      <c r="Q161" s="46" t="s">
        <v>51</v>
      </c>
    </row>
    <row r="162" spans="1:17" ht="23.25" customHeight="1">
      <c r="A162" s="24">
        <v>45</v>
      </c>
      <c r="B162" s="35" t="s">
        <v>73</v>
      </c>
      <c r="C162" s="35" t="s">
        <v>359</v>
      </c>
      <c r="D162" s="35" t="s">
        <v>360</v>
      </c>
      <c r="E162" s="38">
        <v>39906</v>
      </c>
      <c r="F162" s="39">
        <f t="shared" ca="1" si="8"/>
        <v>10</v>
      </c>
      <c r="G162" s="26" t="s">
        <v>76</v>
      </c>
      <c r="H162" s="42" t="s">
        <v>89</v>
      </c>
      <c r="I162" s="40" t="s">
        <v>126</v>
      </c>
      <c r="J162" s="42" t="s">
        <v>79</v>
      </c>
      <c r="K162" s="35"/>
      <c r="L162" s="43">
        <v>2</v>
      </c>
      <c r="M162" s="43">
        <v>0</v>
      </c>
      <c r="N162" s="43">
        <f t="shared" si="9"/>
        <v>2</v>
      </c>
      <c r="O162" s="43" t="s">
        <v>58</v>
      </c>
      <c r="P162" s="44" t="s">
        <v>58</v>
      </c>
      <c r="Q162" s="46" t="s">
        <v>51</v>
      </c>
    </row>
    <row r="163" spans="1:17" ht="23.25" customHeight="1">
      <c r="A163" s="24">
        <v>46</v>
      </c>
      <c r="B163" s="35" t="s">
        <v>96</v>
      </c>
      <c r="C163" s="35" t="s">
        <v>332</v>
      </c>
      <c r="D163" s="35" t="s">
        <v>333</v>
      </c>
      <c r="E163" s="38">
        <v>39601</v>
      </c>
      <c r="F163" s="39">
        <f t="shared" ca="1" si="8"/>
        <v>11</v>
      </c>
      <c r="G163" s="26" t="s">
        <v>84</v>
      </c>
      <c r="H163" s="42" t="s">
        <v>125</v>
      </c>
      <c r="I163" s="40" t="s">
        <v>126</v>
      </c>
      <c r="J163" s="42" t="s">
        <v>79</v>
      </c>
      <c r="K163" s="35"/>
      <c r="L163" s="43">
        <v>2</v>
      </c>
      <c r="M163" s="43">
        <v>0</v>
      </c>
      <c r="N163" s="43">
        <f t="shared" si="9"/>
        <v>2</v>
      </c>
      <c r="O163" s="43" t="s">
        <v>58</v>
      </c>
      <c r="P163" s="44" t="s">
        <v>58</v>
      </c>
      <c r="Q163" s="46" t="s">
        <v>51</v>
      </c>
    </row>
    <row r="164" spans="1:17" ht="23.25" customHeight="1">
      <c r="A164" s="24">
        <v>47</v>
      </c>
      <c r="B164" s="35" t="s">
        <v>73</v>
      </c>
      <c r="C164" s="35" t="s">
        <v>221</v>
      </c>
      <c r="D164" s="35" t="s">
        <v>222</v>
      </c>
      <c r="E164" s="38">
        <v>39601</v>
      </c>
      <c r="F164" s="39">
        <f t="shared" ca="1" si="8"/>
        <v>11</v>
      </c>
      <c r="G164" s="26" t="s">
        <v>76</v>
      </c>
      <c r="H164" s="42" t="s">
        <v>89</v>
      </c>
      <c r="I164" s="40" t="s">
        <v>126</v>
      </c>
      <c r="J164" s="42" t="s">
        <v>79</v>
      </c>
      <c r="K164" s="35"/>
      <c r="L164" s="43">
        <v>3</v>
      </c>
      <c r="M164" s="43">
        <v>0</v>
      </c>
      <c r="N164" s="43">
        <f t="shared" si="9"/>
        <v>3</v>
      </c>
      <c r="O164" s="43" t="s">
        <v>58</v>
      </c>
      <c r="P164" s="44" t="s">
        <v>58</v>
      </c>
      <c r="Q164" s="46" t="s">
        <v>51</v>
      </c>
    </row>
    <row r="165" spans="1:17" ht="23.25" customHeight="1">
      <c r="A165" s="28" t="s">
        <v>52</v>
      </c>
      <c r="B165" s="29"/>
      <c r="C165" s="30"/>
      <c r="D165" s="31"/>
      <c r="E165" s="31"/>
      <c r="F165" s="30">
        <v>-1</v>
      </c>
      <c r="G165" s="31"/>
      <c r="H165" s="31"/>
      <c r="I165" s="32"/>
      <c r="J165" s="31"/>
      <c r="K165" s="31"/>
      <c r="L165" s="15"/>
      <c r="M165" s="15"/>
      <c r="N165" s="15"/>
      <c r="O165" s="15"/>
      <c r="P165" s="33"/>
      <c r="Q165" s="55" t="s">
        <v>52</v>
      </c>
    </row>
    <row r="166" spans="1:17" ht="23.25" customHeight="1">
      <c r="A166" s="24">
        <v>1</v>
      </c>
      <c r="B166" s="36" t="s">
        <v>81</v>
      </c>
      <c r="C166" s="36" t="s">
        <v>1087</v>
      </c>
      <c r="D166" s="36" t="s">
        <v>1088</v>
      </c>
      <c r="E166" s="37">
        <v>42751</v>
      </c>
      <c r="F166" s="39">
        <f t="shared" ref="F166:F197" ca="1" si="10">(YEAR(NOW())-YEAR(E166))</f>
        <v>2</v>
      </c>
      <c r="G166" s="26" t="s">
        <v>84</v>
      </c>
      <c r="H166" s="36" t="s">
        <v>231</v>
      </c>
      <c r="I166" s="41" t="s">
        <v>350</v>
      </c>
      <c r="J166" s="46" t="s">
        <v>116</v>
      </c>
      <c r="K166" s="39"/>
      <c r="L166" s="43">
        <v>0</v>
      </c>
      <c r="M166" s="43"/>
      <c r="N166" s="43">
        <f t="shared" ref="N166:N197" si="11">SUM(I166:M166)</f>
        <v>0</v>
      </c>
      <c r="O166" s="43" t="s">
        <v>80</v>
      </c>
      <c r="P166" s="44" t="s">
        <v>80</v>
      </c>
      <c r="Q166" s="46" t="s">
        <v>52</v>
      </c>
    </row>
    <row r="167" spans="1:17" ht="23.25" customHeight="1">
      <c r="A167" s="24">
        <v>2</v>
      </c>
      <c r="B167" s="46" t="s">
        <v>96</v>
      </c>
      <c r="C167" s="46" t="s">
        <v>142</v>
      </c>
      <c r="D167" s="46" t="s">
        <v>143</v>
      </c>
      <c r="E167" s="38">
        <v>42745</v>
      </c>
      <c r="F167" s="39">
        <f t="shared" ca="1" si="10"/>
        <v>2</v>
      </c>
      <c r="G167" s="26" t="s">
        <v>84</v>
      </c>
      <c r="H167" s="36" t="s">
        <v>99</v>
      </c>
      <c r="I167" s="40" t="s">
        <v>144</v>
      </c>
      <c r="J167" s="42" t="s">
        <v>79</v>
      </c>
      <c r="K167" s="35"/>
      <c r="L167" s="43">
        <v>5</v>
      </c>
      <c r="M167" s="43">
        <v>0</v>
      </c>
      <c r="N167" s="43">
        <f t="shared" si="11"/>
        <v>5</v>
      </c>
      <c r="O167" s="43" t="s">
        <v>57</v>
      </c>
      <c r="P167" s="44" t="s">
        <v>57</v>
      </c>
      <c r="Q167" s="46" t="s">
        <v>52</v>
      </c>
    </row>
    <row r="168" spans="1:17" ht="23.25" customHeight="1">
      <c r="A168" s="24">
        <v>3</v>
      </c>
      <c r="B168" s="35" t="s">
        <v>73</v>
      </c>
      <c r="C168" s="36" t="s">
        <v>591</v>
      </c>
      <c r="D168" s="36" t="s">
        <v>592</v>
      </c>
      <c r="E168" s="37">
        <v>42628</v>
      </c>
      <c r="F168" s="39">
        <f t="shared" ca="1" si="10"/>
        <v>3</v>
      </c>
      <c r="G168" s="45" t="s">
        <v>76</v>
      </c>
      <c r="H168" s="36" t="s">
        <v>77</v>
      </c>
      <c r="I168" s="41" t="s">
        <v>593</v>
      </c>
      <c r="J168" s="46" t="s">
        <v>116</v>
      </c>
      <c r="K168" s="39"/>
      <c r="L168" s="43">
        <v>0</v>
      </c>
      <c r="M168" s="43">
        <v>1</v>
      </c>
      <c r="N168" s="43">
        <f t="shared" si="11"/>
        <v>1</v>
      </c>
      <c r="O168" s="43" t="s">
        <v>80</v>
      </c>
      <c r="P168" s="44" t="s">
        <v>57</v>
      </c>
      <c r="Q168" s="46" t="s">
        <v>52</v>
      </c>
    </row>
    <row r="169" spans="1:17" ht="23.25" customHeight="1">
      <c r="A169" s="24">
        <v>4</v>
      </c>
      <c r="B169" s="46" t="s">
        <v>96</v>
      </c>
      <c r="C169" s="35" t="s">
        <v>606</v>
      </c>
      <c r="D169" s="35" t="s">
        <v>607</v>
      </c>
      <c r="E169" s="37">
        <v>42464</v>
      </c>
      <c r="F169" s="39">
        <f t="shared" ca="1" si="10"/>
        <v>3</v>
      </c>
      <c r="G169" s="26" t="s">
        <v>84</v>
      </c>
      <c r="H169" s="36" t="s">
        <v>159</v>
      </c>
      <c r="I169" s="40" t="s">
        <v>608</v>
      </c>
      <c r="J169" s="42" t="s">
        <v>79</v>
      </c>
      <c r="K169" s="35"/>
      <c r="L169" s="43">
        <v>1</v>
      </c>
      <c r="M169" s="43">
        <v>0</v>
      </c>
      <c r="N169" s="43">
        <f t="shared" si="11"/>
        <v>1</v>
      </c>
      <c r="O169" s="43" t="s">
        <v>57</v>
      </c>
      <c r="P169" s="44" t="s">
        <v>57</v>
      </c>
      <c r="Q169" s="46" t="s">
        <v>52</v>
      </c>
    </row>
    <row r="170" spans="1:17" ht="23.25" customHeight="1">
      <c r="A170" s="24">
        <v>5</v>
      </c>
      <c r="B170" s="36" t="s">
        <v>96</v>
      </c>
      <c r="C170" s="36" t="s">
        <v>175</v>
      </c>
      <c r="D170" s="36" t="s">
        <v>1061</v>
      </c>
      <c r="E170" s="37">
        <v>42444</v>
      </c>
      <c r="F170" s="39">
        <f t="shared" ca="1" si="10"/>
        <v>3</v>
      </c>
      <c r="G170" s="45" t="s">
        <v>84</v>
      </c>
      <c r="H170" s="36" t="s">
        <v>601</v>
      </c>
      <c r="I170" s="41" t="s">
        <v>144</v>
      </c>
      <c r="J170" s="46" t="s">
        <v>116</v>
      </c>
      <c r="K170" s="39"/>
      <c r="L170" s="43">
        <v>0</v>
      </c>
      <c r="M170" s="43"/>
      <c r="N170" s="43">
        <f t="shared" si="11"/>
        <v>0</v>
      </c>
      <c r="O170" s="43" t="s">
        <v>80</v>
      </c>
      <c r="P170" s="44" t="s">
        <v>80</v>
      </c>
      <c r="Q170" s="46" t="s">
        <v>52</v>
      </c>
    </row>
    <row r="171" spans="1:17" ht="23.25" customHeight="1">
      <c r="A171" s="24">
        <v>6</v>
      </c>
      <c r="B171" s="36" t="s">
        <v>81</v>
      </c>
      <c r="C171" s="36" t="s">
        <v>336</v>
      </c>
      <c r="D171" s="36" t="s">
        <v>337</v>
      </c>
      <c r="E171" s="37">
        <v>42444</v>
      </c>
      <c r="F171" s="39">
        <f t="shared" ca="1" si="10"/>
        <v>3</v>
      </c>
      <c r="G171" s="45" t="s">
        <v>84</v>
      </c>
      <c r="H171" s="36" t="s">
        <v>338</v>
      </c>
      <c r="I171" s="41" t="s">
        <v>339</v>
      </c>
      <c r="J171" s="46" t="s">
        <v>116</v>
      </c>
      <c r="K171" s="39"/>
      <c r="L171" s="43">
        <v>2</v>
      </c>
      <c r="M171" s="43">
        <v>0</v>
      </c>
      <c r="N171" s="43">
        <f t="shared" si="11"/>
        <v>2</v>
      </c>
      <c r="O171" s="43" t="s">
        <v>57</v>
      </c>
      <c r="P171" s="44" t="s">
        <v>57</v>
      </c>
      <c r="Q171" s="46" t="s">
        <v>52</v>
      </c>
    </row>
    <row r="172" spans="1:17" ht="23.25" customHeight="1">
      <c r="A172" s="24">
        <v>7</v>
      </c>
      <c r="B172" s="35" t="s">
        <v>81</v>
      </c>
      <c r="C172" s="35" t="s">
        <v>1062</v>
      </c>
      <c r="D172" s="35" t="s">
        <v>1063</v>
      </c>
      <c r="E172" s="37">
        <v>42590</v>
      </c>
      <c r="F172" s="39">
        <f t="shared" ca="1" si="10"/>
        <v>3</v>
      </c>
      <c r="G172" s="26" t="s">
        <v>84</v>
      </c>
      <c r="H172" s="42" t="s">
        <v>152</v>
      </c>
      <c r="I172" s="41" t="s">
        <v>743</v>
      </c>
      <c r="J172" s="42" t="s">
        <v>79</v>
      </c>
      <c r="K172" s="35"/>
      <c r="L172" s="43">
        <v>0</v>
      </c>
      <c r="M172" s="48"/>
      <c r="N172" s="43">
        <f t="shared" si="11"/>
        <v>0</v>
      </c>
      <c r="O172" s="43" t="s">
        <v>80</v>
      </c>
      <c r="P172" s="44" t="s">
        <v>80</v>
      </c>
      <c r="Q172" s="46" t="s">
        <v>52</v>
      </c>
    </row>
    <row r="173" spans="1:17" ht="23.25" customHeight="1">
      <c r="A173" s="24">
        <v>8</v>
      </c>
      <c r="B173" s="46" t="s">
        <v>96</v>
      </c>
      <c r="C173" s="35" t="s">
        <v>348</v>
      </c>
      <c r="D173" s="35" t="s">
        <v>349</v>
      </c>
      <c r="E173" s="37">
        <v>42590</v>
      </c>
      <c r="F173" s="39">
        <f t="shared" ca="1" si="10"/>
        <v>3</v>
      </c>
      <c r="G173" s="26" t="s">
        <v>84</v>
      </c>
      <c r="H173" s="42" t="s">
        <v>231</v>
      </c>
      <c r="I173" s="40" t="s">
        <v>350</v>
      </c>
      <c r="J173" s="42" t="s">
        <v>79</v>
      </c>
      <c r="K173" s="35"/>
      <c r="L173" s="43">
        <v>1</v>
      </c>
      <c r="M173" s="43">
        <v>1</v>
      </c>
      <c r="N173" s="43">
        <f t="shared" si="11"/>
        <v>2</v>
      </c>
      <c r="O173" s="43" t="s">
        <v>57</v>
      </c>
      <c r="P173" s="44" t="s">
        <v>57</v>
      </c>
      <c r="Q173" s="46" t="s">
        <v>52</v>
      </c>
    </row>
    <row r="174" spans="1:17" ht="23.25" customHeight="1">
      <c r="A174" s="24">
        <v>9</v>
      </c>
      <c r="B174" s="35" t="s">
        <v>81</v>
      </c>
      <c r="C174" s="35" t="s">
        <v>351</v>
      </c>
      <c r="D174" s="35" t="s">
        <v>352</v>
      </c>
      <c r="E174" s="37">
        <v>42464</v>
      </c>
      <c r="F174" s="39">
        <f t="shared" ca="1" si="10"/>
        <v>3</v>
      </c>
      <c r="G174" s="26" t="s">
        <v>84</v>
      </c>
      <c r="H174" s="36" t="s">
        <v>115</v>
      </c>
      <c r="I174" s="40" t="s">
        <v>353</v>
      </c>
      <c r="J174" s="42" t="s">
        <v>79</v>
      </c>
      <c r="K174" s="35"/>
      <c r="L174" s="43">
        <v>2</v>
      </c>
      <c r="M174" s="43">
        <v>0</v>
      </c>
      <c r="N174" s="43">
        <f t="shared" si="11"/>
        <v>2</v>
      </c>
      <c r="O174" s="43" t="s">
        <v>57</v>
      </c>
      <c r="P174" s="44" t="s">
        <v>57</v>
      </c>
      <c r="Q174" s="46" t="s">
        <v>52</v>
      </c>
    </row>
    <row r="175" spans="1:17" ht="23.25" customHeight="1">
      <c r="A175" s="24">
        <v>10</v>
      </c>
      <c r="B175" s="35" t="s">
        <v>96</v>
      </c>
      <c r="C175" s="35" t="s">
        <v>646</v>
      </c>
      <c r="D175" s="35" t="s">
        <v>647</v>
      </c>
      <c r="E175" s="37">
        <v>42590</v>
      </c>
      <c r="F175" s="39">
        <f t="shared" ca="1" si="10"/>
        <v>3</v>
      </c>
      <c r="G175" s="26" t="s">
        <v>84</v>
      </c>
      <c r="H175" s="42" t="s">
        <v>130</v>
      </c>
      <c r="I175" s="41" t="s">
        <v>648</v>
      </c>
      <c r="J175" s="42" t="s">
        <v>79</v>
      </c>
      <c r="K175" s="35"/>
      <c r="L175" s="43">
        <v>1</v>
      </c>
      <c r="M175" s="43">
        <v>0</v>
      </c>
      <c r="N175" s="43">
        <f t="shared" si="11"/>
        <v>1</v>
      </c>
      <c r="O175" s="43" t="s">
        <v>57</v>
      </c>
      <c r="P175" s="44" t="s">
        <v>57</v>
      </c>
      <c r="Q175" s="46" t="s">
        <v>52</v>
      </c>
    </row>
    <row r="176" spans="1:17" ht="23.25" customHeight="1">
      <c r="A176" s="24">
        <v>11</v>
      </c>
      <c r="B176" s="46" t="s">
        <v>81</v>
      </c>
      <c r="C176" s="35" t="s">
        <v>649</v>
      </c>
      <c r="D176" s="35" t="s">
        <v>650</v>
      </c>
      <c r="E176" s="37">
        <v>42482</v>
      </c>
      <c r="F176" s="39">
        <f t="shared" ca="1" si="10"/>
        <v>3</v>
      </c>
      <c r="G176" s="26" t="s">
        <v>84</v>
      </c>
      <c r="H176" s="42" t="s">
        <v>580</v>
      </c>
      <c r="I176" s="40" t="s">
        <v>147</v>
      </c>
      <c r="J176" s="42" t="s">
        <v>79</v>
      </c>
      <c r="K176" s="35"/>
      <c r="L176" s="43">
        <v>1</v>
      </c>
      <c r="M176" s="43">
        <v>0</v>
      </c>
      <c r="N176" s="43">
        <f t="shared" si="11"/>
        <v>1</v>
      </c>
      <c r="O176" s="43" t="s">
        <v>57</v>
      </c>
      <c r="P176" s="44" t="s">
        <v>57</v>
      </c>
      <c r="Q176" s="46" t="s">
        <v>52</v>
      </c>
    </row>
    <row r="177" spans="1:17" ht="23.25" customHeight="1">
      <c r="A177" s="24">
        <v>12</v>
      </c>
      <c r="B177" s="35" t="s">
        <v>96</v>
      </c>
      <c r="C177" s="36" t="s">
        <v>651</v>
      </c>
      <c r="D177" s="36" t="s">
        <v>652</v>
      </c>
      <c r="E177" s="37">
        <v>42628</v>
      </c>
      <c r="F177" s="39">
        <f t="shared" ca="1" si="10"/>
        <v>3</v>
      </c>
      <c r="G177" s="26" t="s">
        <v>84</v>
      </c>
      <c r="H177" s="42" t="s">
        <v>152</v>
      </c>
      <c r="I177" s="41" t="s">
        <v>653</v>
      </c>
      <c r="J177" s="42" t="s">
        <v>79</v>
      </c>
      <c r="K177" s="35"/>
      <c r="L177" s="43">
        <v>0</v>
      </c>
      <c r="M177" s="48">
        <v>1</v>
      </c>
      <c r="N177" s="43">
        <f t="shared" si="11"/>
        <v>1</v>
      </c>
      <c r="O177" s="43" t="s">
        <v>80</v>
      </c>
      <c r="P177" s="44" t="s">
        <v>57</v>
      </c>
      <c r="Q177" s="46" t="s">
        <v>52</v>
      </c>
    </row>
    <row r="178" spans="1:17" ht="23.25" customHeight="1">
      <c r="A178" s="24">
        <v>13</v>
      </c>
      <c r="B178" s="36" t="s">
        <v>81</v>
      </c>
      <c r="C178" s="36" t="s">
        <v>1038</v>
      </c>
      <c r="D178" s="36" t="s">
        <v>1039</v>
      </c>
      <c r="E178" s="37">
        <v>42310</v>
      </c>
      <c r="F178" s="39">
        <f t="shared" ca="1" si="10"/>
        <v>4</v>
      </c>
      <c r="G178" s="45" t="s">
        <v>84</v>
      </c>
      <c r="H178" s="36" t="s">
        <v>1040</v>
      </c>
      <c r="I178" s="41" t="s">
        <v>584</v>
      </c>
      <c r="J178" s="46" t="s">
        <v>116</v>
      </c>
      <c r="K178" s="39"/>
      <c r="L178" s="43">
        <v>0</v>
      </c>
      <c r="M178" s="43"/>
      <c r="N178" s="43">
        <f t="shared" si="11"/>
        <v>0</v>
      </c>
      <c r="O178" s="43" t="s">
        <v>80</v>
      </c>
      <c r="P178" s="44" t="s">
        <v>80</v>
      </c>
      <c r="Q178" s="46" t="s">
        <v>52</v>
      </c>
    </row>
    <row r="179" spans="1:17" ht="23.25" customHeight="1">
      <c r="A179" s="24">
        <v>14</v>
      </c>
      <c r="B179" s="36" t="s">
        <v>81</v>
      </c>
      <c r="C179" s="36" t="s">
        <v>329</v>
      </c>
      <c r="D179" s="36" t="s">
        <v>330</v>
      </c>
      <c r="E179" s="37">
        <v>42037</v>
      </c>
      <c r="F179" s="39">
        <f t="shared" ca="1" si="10"/>
        <v>4</v>
      </c>
      <c r="G179" s="45" t="s">
        <v>84</v>
      </c>
      <c r="H179" s="36" t="s">
        <v>331</v>
      </c>
      <c r="I179" s="41" t="s">
        <v>52</v>
      </c>
      <c r="J179" s="46" t="s">
        <v>116</v>
      </c>
      <c r="K179" s="39"/>
      <c r="L179" s="43">
        <v>1</v>
      </c>
      <c r="M179" s="43">
        <v>1</v>
      </c>
      <c r="N179" s="43">
        <f t="shared" si="11"/>
        <v>2</v>
      </c>
      <c r="O179" s="43" t="s">
        <v>57</v>
      </c>
      <c r="P179" s="44" t="s">
        <v>57</v>
      </c>
      <c r="Q179" s="46" t="s">
        <v>52</v>
      </c>
    </row>
    <row r="180" spans="1:17" ht="23.25" customHeight="1">
      <c r="A180" s="24">
        <v>15</v>
      </c>
      <c r="B180" s="36" t="s">
        <v>342</v>
      </c>
      <c r="C180" s="36" t="s">
        <v>343</v>
      </c>
      <c r="D180" s="36" t="s">
        <v>344</v>
      </c>
      <c r="E180" s="37">
        <v>42278</v>
      </c>
      <c r="F180" s="39">
        <f t="shared" ca="1" si="10"/>
        <v>4</v>
      </c>
      <c r="G180" s="45" t="s">
        <v>84</v>
      </c>
      <c r="H180" s="42" t="s">
        <v>345</v>
      </c>
      <c r="I180" s="41" t="s">
        <v>147</v>
      </c>
      <c r="J180" s="46" t="s">
        <v>226</v>
      </c>
      <c r="K180" s="39"/>
      <c r="L180" s="43">
        <v>2</v>
      </c>
      <c r="M180" s="43"/>
      <c r="N180" s="43">
        <f t="shared" si="11"/>
        <v>2</v>
      </c>
      <c r="O180" s="43" t="s">
        <v>57</v>
      </c>
      <c r="P180" s="44" t="s">
        <v>57</v>
      </c>
      <c r="Q180" s="46" t="s">
        <v>52</v>
      </c>
    </row>
    <row r="181" spans="1:17" ht="23.25" customHeight="1">
      <c r="A181" s="24">
        <v>16</v>
      </c>
      <c r="B181" s="36" t="s">
        <v>96</v>
      </c>
      <c r="C181" s="36" t="s">
        <v>1114</v>
      </c>
      <c r="D181" s="36" t="s">
        <v>1115</v>
      </c>
      <c r="E181" s="37">
        <v>42248</v>
      </c>
      <c r="F181" s="39">
        <f t="shared" ca="1" si="10"/>
        <v>4</v>
      </c>
      <c r="G181" s="45" t="s">
        <v>84</v>
      </c>
      <c r="H181" s="36" t="s">
        <v>1070</v>
      </c>
      <c r="I181" s="41" t="s">
        <v>584</v>
      </c>
      <c r="J181" s="46" t="s">
        <v>116</v>
      </c>
      <c r="K181" s="39"/>
      <c r="L181" s="43">
        <v>0</v>
      </c>
      <c r="M181" s="43"/>
      <c r="N181" s="43">
        <f t="shared" si="11"/>
        <v>0</v>
      </c>
      <c r="O181" s="43" t="s">
        <v>80</v>
      </c>
      <c r="P181" s="44" t="s">
        <v>80</v>
      </c>
      <c r="Q181" s="46" t="s">
        <v>52</v>
      </c>
    </row>
    <row r="182" spans="1:17" ht="23.25" customHeight="1">
      <c r="A182" s="24">
        <v>17</v>
      </c>
      <c r="B182" s="35" t="s">
        <v>96</v>
      </c>
      <c r="C182" s="35" t="s">
        <v>587</v>
      </c>
      <c r="D182" s="35" t="s">
        <v>588</v>
      </c>
      <c r="E182" s="38">
        <v>41730</v>
      </c>
      <c r="F182" s="39">
        <f t="shared" ca="1" si="10"/>
        <v>5</v>
      </c>
      <c r="G182" s="26" t="s">
        <v>84</v>
      </c>
      <c r="H182" s="42" t="s">
        <v>521</v>
      </c>
      <c r="I182" s="40" t="s">
        <v>147</v>
      </c>
      <c r="J182" s="42" t="s">
        <v>79</v>
      </c>
      <c r="K182" s="35"/>
      <c r="L182" s="43">
        <v>1</v>
      </c>
      <c r="M182" s="43">
        <v>0</v>
      </c>
      <c r="N182" s="43">
        <f t="shared" si="11"/>
        <v>1</v>
      </c>
      <c r="O182" s="43" t="s">
        <v>57</v>
      </c>
      <c r="P182" s="44" t="s">
        <v>57</v>
      </c>
      <c r="Q182" s="46" t="s">
        <v>52</v>
      </c>
    </row>
    <row r="183" spans="1:17" ht="23.25" customHeight="1">
      <c r="A183" s="24">
        <v>18</v>
      </c>
      <c r="B183" s="35" t="s">
        <v>96</v>
      </c>
      <c r="C183" s="35" t="s">
        <v>589</v>
      </c>
      <c r="D183" s="35" t="s">
        <v>590</v>
      </c>
      <c r="E183" s="38">
        <v>41730</v>
      </c>
      <c r="F183" s="39">
        <f t="shared" ca="1" si="10"/>
        <v>5</v>
      </c>
      <c r="G183" s="26" t="s">
        <v>84</v>
      </c>
      <c r="H183" s="42" t="s">
        <v>159</v>
      </c>
      <c r="I183" s="40" t="s">
        <v>584</v>
      </c>
      <c r="J183" s="42" t="s">
        <v>79</v>
      </c>
      <c r="K183" s="35"/>
      <c r="L183" s="43">
        <v>1</v>
      </c>
      <c r="M183" s="43">
        <v>0</v>
      </c>
      <c r="N183" s="43">
        <f t="shared" si="11"/>
        <v>1</v>
      </c>
      <c r="O183" s="43" t="s">
        <v>57</v>
      </c>
      <c r="P183" s="44" t="s">
        <v>57</v>
      </c>
      <c r="Q183" s="46" t="s">
        <v>52</v>
      </c>
    </row>
    <row r="184" spans="1:17" ht="23.25" customHeight="1">
      <c r="A184" s="24">
        <v>19</v>
      </c>
      <c r="B184" s="35" t="s">
        <v>96</v>
      </c>
      <c r="C184" s="35" t="s">
        <v>594</v>
      </c>
      <c r="D184" s="35" t="s">
        <v>595</v>
      </c>
      <c r="E184" s="38">
        <v>41730</v>
      </c>
      <c r="F184" s="39">
        <f t="shared" ca="1" si="10"/>
        <v>5</v>
      </c>
      <c r="G184" s="26" t="s">
        <v>84</v>
      </c>
      <c r="H184" s="42" t="s">
        <v>231</v>
      </c>
      <c r="I184" s="40" t="s">
        <v>596</v>
      </c>
      <c r="J184" s="42" t="s">
        <v>79</v>
      </c>
      <c r="K184" s="35"/>
      <c r="L184" s="43">
        <v>1</v>
      </c>
      <c r="M184" s="43">
        <v>0</v>
      </c>
      <c r="N184" s="43">
        <f t="shared" si="11"/>
        <v>1</v>
      </c>
      <c r="O184" s="43" t="s">
        <v>57</v>
      </c>
      <c r="P184" s="44" t="s">
        <v>57</v>
      </c>
      <c r="Q184" s="46" t="s">
        <v>52</v>
      </c>
    </row>
    <row r="185" spans="1:17" ht="23.25" customHeight="1">
      <c r="A185" s="24">
        <v>20</v>
      </c>
      <c r="B185" s="35" t="s">
        <v>96</v>
      </c>
      <c r="C185" s="35" t="s">
        <v>216</v>
      </c>
      <c r="D185" s="35" t="s">
        <v>217</v>
      </c>
      <c r="E185" s="38">
        <v>41730</v>
      </c>
      <c r="F185" s="39">
        <f t="shared" ca="1" si="10"/>
        <v>5</v>
      </c>
      <c r="G185" s="26" t="s">
        <v>84</v>
      </c>
      <c r="H185" s="42" t="s">
        <v>218</v>
      </c>
      <c r="I185" s="40" t="s">
        <v>111</v>
      </c>
      <c r="J185" s="42" t="s">
        <v>79</v>
      </c>
      <c r="K185" s="35"/>
      <c r="L185" s="43">
        <v>2</v>
      </c>
      <c r="M185" s="43">
        <v>1</v>
      </c>
      <c r="N185" s="43">
        <f t="shared" si="11"/>
        <v>3</v>
      </c>
      <c r="O185" s="43" t="s">
        <v>57</v>
      </c>
      <c r="P185" s="44" t="s">
        <v>57</v>
      </c>
      <c r="Q185" s="46" t="s">
        <v>52</v>
      </c>
    </row>
    <row r="186" spans="1:17" ht="23.25" customHeight="1">
      <c r="A186" s="24">
        <v>21</v>
      </c>
      <c r="B186" s="36" t="s">
        <v>81</v>
      </c>
      <c r="C186" s="36" t="s">
        <v>599</v>
      </c>
      <c r="D186" s="36" t="s">
        <v>600</v>
      </c>
      <c r="E186" s="37">
        <v>41866</v>
      </c>
      <c r="F186" s="39">
        <f t="shared" ca="1" si="10"/>
        <v>5</v>
      </c>
      <c r="G186" s="45" t="s">
        <v>84</v>
      </c>
      <c r="H186" s="36" t="s">
        <v>601</v>
      </c>
      <c r="I186" s="41" t="s">
        <v>111</v>
      </c>
      <c r="J186" s="46" t="s">
        <v>116</v>
      </c>
      <c r="K186" s="39"/>
      <c r="L186" s="43">
        <v>1</v>
      </c>
      <c r="M186" s="43">
        <v>0</v>
      </c>
      <c r="N186" s="43">
        <f t="shared" si="11"/>
        <v>1</v>
      </c>
      <c r="O186" s="43" t="s">
        <v>57</v>
      </c>
      <c r="P186" s="44" t="s">
        <v>57</v>
      </c>
      <c r="Q186" s="46" t="s">
        <v>52</v>
      </c>
    </row>
    <row r="187" spans="1:17" ht="23.25" customHeight="1">
      <c r="A187" s="24">
        <v>22</v>
      </c>
      <c r="B187" s="35" t="s">
        <v>96</v>
      </c>
      <c r="C187" s="35" t="s">
        <v>1048</v>
      </c>
      <c r="D187" s="35" t="s">
        <v>1049</v>
      </c>
      <c r="E187" s="37">
        <v>41869</v>
      </c>
      <c r="F187" s="39">
        <f t="shared" ca="1" si="10"/>
        <v>5</v>
      </c>
      <c r="G187" s="26" t="s">
        <v>84</v>
      </c>
      <c r="H187" s="42" t="s">
        <v>231</v>
      </c>
      <c r="I187" s="40" t="s">
        <v>398</v>
      </c>
      <c r="J187" s="42" t="s">
        <v>79</v>
      </c>
      <c r="K187" s="35"/>
      <c r="L187" s="43">
        <v>0</v>
      </c>
      <c r="M187" s="43">
        <v>0</v>
      </c>
      <c r="N187" s="43">
        <f t="shared" si="11"/>
        <v>0</v>
      </c>
      <c r="O187" s="43" t="s">
        <v>80</v>
      </c>
      <c r="P187" s="44" t="s">
        <v>80</v>
      </c>
      <c r="Q187" s="46" t="s">
        <v>52</v>
      </c>
    </row>
    <row r="188" spans="1:17" ht="23.25" customHeight="1">
      <c r="A188" s="24">
        <v>23</v>
      </c>
      <c r="B188" s="35" t="s">
        <v>96</v>
      </c>
      <c r="C188" s="35" t="s">
        <v>399</v>
      </c>
      <c r="D188" s="35" t="s">
        <v>1052</v>
      </c>
      <c r="E188" s="37">
        <v>41883</v>
      </c>
      <c r="F188" s="39">
        <f t="shared" ca="1" si="10"/>
        <v>5</v>
      </c>
      <c r="G188" s="26" t="s">
        <v>84</v>
      </c>
      <c r="H188" s="42" t="s">
        <v>876</v>
      </c>
      <c r="I188" s="40" t="s">
        <v>398</v>
      </c>
      <c r="J188" s="42" t="s">
        <v>79</v>
      </c>
      <c r="K188" s="35" t="s">
        <v>186</v>
      </c>
      <c r="L188" s="43">
        <v>0</v>
      </c>
      <c r="M188" s="43">
        <v>0</v>
      </c>
      <c r="N188" s="43">
        <f t="shared" si="11"/>
        <v>0</v>
      </c>
      <c r="O188" s="43" t="s">
        <v>80</v>
      </c>
      <c r="P188" s="44" t="s">
        <v>80</v>
      </c>
      <c r="Q188" s="46" t="s">
        <v>52</v>
      </c>
    </row>
    <row r="189" spans="1:17" ht="23.25" customHeight="1">
      <c r="A189" s="24">
        <v>24</v>
      </c>
      <c r="B189" s="35" t="s">
        <v>96</v>
      </c>
      <c r="C189" s="35" t="s">
        <v>621</v>
      </c>
      <c r="D189" s="35" t="s">
        <v>622</v>
      </c>
      <c r="E189" s="38">
        <v>41730</v>
      </c>
      <c r="F189" s="39">
        <f t="shared" ca="1" si="10"/>
        <v>5</v>
      </c>
      <c r="G189" s="26" t="s">
        <v>84</v>
      </c>
      <c r="H189" s="42" t="s">
        <v>159</v>
      </c>
      <c r="I189" s="40" t="s">
        <v>144</v>
      </c>
      <c r="J189" s="42" t="s">
        <v>79</v>
      </c>
      <c r="K189" s="35"/>
      <c r="L189" s="43">
        <v>1</v>
      </c>
      <c r="M189" s="43">
        <v>0</v>
      </c>
      <c r="N189" s="43">
        <f t="shared" si="11"/>
        <v>1</v>
      </c>
      <c r="O189" s="43" t="s">
        <v>57</v>
      </c>
      <c r="P189" s="44" t="s">
        <v>57</v>
      </c>
      <c r="Q189" s="46" t="s">
        <v>52</v>
      </c>
    </row>
    <row r="190" spans="1:17" ht="23.25" customHeight="1">
      <c r="A190" s="24">
        <v>25</v>
      </c>
      <c r="B190" s="36" t="s">
        <v>81</v>
      </c>
      <c r="C190" s="36" t="s">
        <v>139</v>
      </c>
      <c r="D190" s="36" t="s">
        <v>140</v>
      </c>
      <c r="E190" s="37">
        <v>41866</v>
      </c>
      <c r="F190" s="39">
        <f t="shared" ca="1" si="10"/>
        <v>5</v>
      </c>
      <c r="G190" s="45" t="s">
        <v>84</v>
      </c>
      <c r="H190" s="36" t="s">
        <v>141</v>
      </c>
      <c r="I190" s="41" t="s">
        <v>111</v>
      </c>
      <c r="J190" s="46" t="s">
        <v>116</v>
      </c>
      <c r="K190" s="39"/>
      <c r="L190" s="43">
        <v>5</v>
      </c>
      <c r="M190" s="43">
        <v>0</v>
      </c>
      <c r="N190" s="43">
        <f t="shared" si="11"/>
        <v>5</v>
      </c>
      <c r="O190" s="43" t="s">
        <v>57</v>
      </c>
      <c r="P190" s="44" t="s">
        <v>57</v>
      </c>
      <c r="Q190" s="46" t="s">
        <v>52</v>
      </c>
    </row>
    <row r="191" spans="1:17" ht="23.25" customHeight="1">
      <c r="A191" s="24">
        <v>26</v>
      </c>
      <c r="B191" s="35" t="s">
        <v>73</v>
      </c>
      <c r="C191" s="35" t="s">
        <v>219</v>
      </c>
      <c r="D191" s="35" t="s">
        <v>220</v>
      </c>
      <c r="E191" s="38">
        <v>41730</v>
      </c>
      <c r="F191" s="39">
        <f t="shared" ca="1" si="10"/>
        <v>5</v>
      </c>
      <c r="G191" s="26" t="s">
        <v>76</v>
      </c>
      <c r="H191" s="42" t="s">
        <v>77</v>
      </c>
      <c r="I191" s="40" t="s">
        <v>147</v>
      </c>
      <c r="J191" s="42" t="s">
        <v>79</v>
      </c>
      <c r="K191" s="35"/>
      <c r="L191" s="43">
        <v>3</v>
      </c>
      <c r="M191" s="43">
        <v>0</v>
      </c>
      <c r="N191" s="43">
        <f t="shared" si="11"/>
        <v>3</v>
      </c>
      <c r="O191" s="43" t="s">
        <v>57</v>
      </c>
      <c r="P191" s="44" t="s">
        <v>57</v>
      </c>
      <c r="Q191" s="46" t="s">
        <v>52</v>
      </c>
    </row>
    <row r="192" spans="1:17" ht="23.25" customHeight="1">
      <c r="A192" s="24">
        <v>27</v>
      </c>
      <c r="B192" s="35" t="s">
        <v>96</v>
      </c>
      <c r="C192" s="35" t="s">
        <v>629</v>
      </c>
      <c r="D192" s="35" t="s">
        <v>630</v>
      </c>
      <c r="E192" s="38">
        <v>41730</v>
      </c>
      <c r="F192" s="39">
        <f t="shared" ca="1" si="10"/>
        <v>5</v>
      </c>
      <c r="G192" s="26" t="s">
        <v>84</v>
      </c>
      <c r="H192" s="42" t="s">
        <v>580</v>
      </c>
      <c r="I192" s="40" t="s">
        <v>147</v>
      </c>
      <c r="J192" s="42" t="s">
        <v>79</v>
      </c>
      <c r="K192" s="35"/>
      <c r="L192" s="43">
        <v>1</v>
      </c>
      <c r="M192" s="43">
        <v>0</v>
      </c>
      <c r="N192" s="43">
        <f t="shared" si="11"/>
        <v>1</v>
      </c>
      <c r="O192" s="43" t="s">
        <v>57</v>
      </c>
      <c r="P192" s="44" t="s">
        <v>57</v>
      </c>
      <c r="Q192" s="46" t="s">
        <v>52</v>
      </c>
    </row>
    <row r="193" spans="1:17" ht="23.25" customHeight="1">
      <c r="A193" s="24">
        <v>28</v>
      </c>
      <c r="B193" s="36" t="s">
        <v>104</v>
      </c>
      <c r="C193" s="47" t="s">
        <v>223</v>
      </c>
      <c r="D193" s="47" t="s">
        <v>224</v>
      </c>
      <c r="E193" s="37">
        <v>41913</v>
      </c>
      <c r="F193" s="39">
        <f t="shared" ca="1" si="10"/>
        <v>5</v>
      </c>
      <c r="G193" s="45" t="s">
        <v>76</v>
      </c>
      <c r="H193" s="42" t="s">
        <v>225</v>
      </c>
      <c r="I193" s="41" t="s">
        <v>111</v>
      </c>
      <c r="J193" s="46" t="s">
        <v>226</v>
      </c>
      <c r="K193" s="39"/>
      <c r="L193" s="43">
        <v>3</v>
      </c>
      <c r="M193" s="43">
        <v>0</v>
      </c>
      <c r="N193" s="43">
        <f t="shared" si="11"/>
        <v>3</v>
      </c>
      <c r="O193" s="43" t="s">
        <v>57</v>
      </c>
      <c r="P193" s="44" t="s">
        <v>57</v>
      </c>
      <c r="Q193" s="46" t="s">
        <v>52</v>
      </c>
    </row>
    <row r="194" spans="1:17" ht="23.25" customHeight="1">
      <c r="A194" s="24">
        <v>29</v>
      </c>
      <c r="B194" s="36" t="s">
        <v>81</v>
      </c>
      <c r="C194" s="36" t="s">
        <v>1091</v>
      </c>
      <c r="D194" s="36" t="s">
        <v>819</v>
      </c>
      <c r="E194" s="37">
        <v>41866</v>
      </c>
      <c r="F194" s="39">
        <f t="shared" ca="1" si="10"/>
        <v>5</v>
      </c>
      <c r="G194" s="45" t="s">
        <v>84</v>
      </c>
      <c r="H194" s="36" t="s">
        <v>521</v>
      </c>
      <c r="I194" s="41" t="s">
        <v>147</v>
      </c>
      <c r="J194" s="46" t="s">
        <v>116</v>
      </c>
      <c r="K194" s="39"/>
      <c r="L194" s="43">
        <v>0</v>
      </c>
      <c r="M194" s="43"/>
      <c r="N194" s="43">
        <f t="shared" si="11"/>
        <v>0</v>
      </c>
      <c r="O194" s="43" t="s">
        <v>80</v>
      </c>
      <c r="P194" s="44" t="s">
        <v>80</v>
      </c>
      <c r="Q194" s="46" t="s">
        <v>52</v>
      </c>
    </row>
    <row r="195" spans="1:17" ht="23.25" customHeight="1">
      <c r="A195" s="24">
        <v>30</v>
      </c>
      <c r="B195" s="35" t="s">
        <v>81</v>
      </c>
      <c r="C195" s="35" t="s">
        <v>1118</v>
      </c>
      <c r="D195" s="35" t="s">
        <v>1026</v>
      </c>
      <c r="E195" s="37">
        <v>41869</v>
      </c>
      <c r="F195" s="39">
        <f t="shared" ca="1" si="10"/>
        <v>5</v>
      </c>
      <c r="G195" s="26" t="s">
        <v>84</v>
      </c>
      <c r="H195" s="49" t="s">
        <v>1119</v>
      </c>
      <c r="I195" s="40" t="s">
        <v>743</v>
      </c>
      <c r="J195" s="42" t="s">
        <v>79</v>
      </c>
      <c r="K195" s="35" t="s">
        <v>186</v>
      </c>
      <c r="L195" s="43">
        <v>0</v>
      </c>
      <c r="M195" s="48"/>
      <c r="N195" s="43">
        <f t="shared" si="11"/>
        <v>0</v>
      </c>
      <c r="O195" s="43" t="s">
        <v>80</v>
      </c>
      <c r="P195" s="44" t="s">
        <v>80</v>
      </c>
      <c r="Q195" s="46" t="s">
        <v>52</v>
      </c>
    </row>
    <row r="196" spans="1:17" ht="23.25" customHeight="1">
      <c r="A196" s="24">
        <v>31</v>
      </c>
      <c r="B196" s="35" t="s">
        <v>96</v>
      </c>
      <c r="C196" s="35" t="s">
        <v>654</v>
      </c>
      <c r="D196" s="35" t="s">
        <v>655</v>
      </c>
      <c r="E196" s="37">
        <v>41869</v>
      </c>
      <c r="F196" s="39">
        <f t="shared" ca="1" si="10"/>
        <v>5</v>
      </c>
      <c r="G196" s="26" t="s">
        <v>84</v>
      </c>
      <c r="H196" s="42" t="s">
        <v>231</v>
      </c>
      <c r="I196" s="40" t="s">
        <v>645</v>
      </c>
      <c r="J196" s="42" t="s">
        <v>79</v>
      </c>
      <c r="K196" s="35"/>
      <c r="L196" s="43">
        <v>1</v>
      </c>
      <c r="M196" s="43">
        <v>0</v>
      </c>
      <c r="N196" s="43">
        <f t="shared" si="11"/>
        <v>1</v>
      </c>
      <c r="O196" s="43" t="s">
        <v>57</v>
      </c>
      <c r="P196" s="44" t="s">
        <v>57</v>
      </c>
      <c r="Q196" s="46" t="s">
        <v>52</v>
      </c>
    </row>
    <row r="197" spans="1:17" ht="23.25" customHeight="1">
      <c r="A197" s="24">
        <v>32</v>
      </c>
      <c r="B197" s="35" t="s">
        <v>81</v>
      </c>
      <c r="C197" s="35" t="s">
        <v>1154</v>
      </c>
      <c r="D197" s="35" t="s">
        <v>1155</v>
      </c>
      <c r="E197" s="38">
        <v>41730</v>
      </c>
      <c r="F197" s="39">
        <f t="shared" ca="1" si="10"/>
        <v>5</v>
      </c>
      <c r="G197" s="26" t="s">
        <v>84</v>
      </c>
      <c r="H197" s="42" t="s">
        <v>231</v>
      </c>
      <c r="I197" s="40" t="s">
        <v>766</v>
      </c>
      <c r="J197" s="42" t="s">
        <v>79</v>
      </c>
      <c r="K197" s="35"/>
      <c r="L197" s="43">
        <v>0</v>
      </c>
      <c r="M197" s="43">
        <v>0</v>
      </c>
      <c r="N197" s="43">
        <f t="shared" si="11"/>
        <v>0</v>
      </c>
      <c r="O197" s="43" t="s">
        <v>80</v>
      </c>
      <c r="P197" s="44" t="s">
        <v>80</v>
      </c>
      <c r="Q197" s="46" t="s">
        <v>52</v>
      </c>
    </row>
    <row r="198" spans="1:17" ht="23.25" customHeight="1">
      <c r="A198" s="24">
        <v>33</v>
      </c>
      <c r="B198" s="35" t="s">
        <v>81</v>
      </c>
      <c r="C198" s="35" t="s">
        <v>579</v>
      </c>
      <c r="D198" s="35" t="s">
        <v>344</v>
      </c>
      <c r="E198" s="38">
        <v>41281</v>
      </c>
      <c r="F198" s="39">
        <f t="shared" ref="F198:F229" ca="1" si="12">(YEAR(NOW())-YEAR(E198))</f>
        <v>6</v>
      </c>
      <c r="G198" s="26" t="s">
        <v>84</v>
      </c>
      <c r="H198" s="42" t="s">
        <v>580</v>
      </c>
      <c r="I198" s="40" t="s">
        <v>339</v>
      </c>
      <c r="J198" s="42" t="s">
        <v>79</v>
      </c>
      <c r="K198" s="35"/>
      <c r="L198" s="48">
        <v>1</v>
      </c>
      <c r="M198" s="48">
        <v>0</v>
      </c>
      <c r="N198" s="43">
        <f t="shared" ref="N198:N229" si="13">SUM(I198:M198)</f>
        <v>1</v>
      </c>
      <c r="O198" s="43" t="s">
        <v>57</v>
      </c>
      <c r="P198" s="44" t="s">
        <v>57</v>
      </c>
      <c r="Q198" s="46" t="s">
        <v>52</v>
      </c>
    </row>
    <row r="199" spans="1:17" ht="23.25" customHeight="1">
      <c r="A199" s="24">
        <v>34</v>
      </c>
      <c r="B199" s="35" t="s">
        <v>81</v>
      </c>
      <c r="C199" s="35" t="s">
        <v>602</v>
      </c>
      <c r="D199" s="35" t="s">
        <v>603</v>
      </c>
      <c r="E199" s="38">
        <v>41425</v>
      </c>
      <c r="F199" s="39">
        <f t="shared" ca="1" si="12"/>
        <v>6</v>
      </c>
      <c r="G199" s="26" t="s">
        <v>84</v>
      </c>
      <c r="H199" s="42" t="s">
        <v>115</v>
      </c>
      <c r="I199" s="40" t="s">
        <v>353</v>
      </c>
      <c r="J199" s="42" t="s">
        <v>79</v>
      </c>
      <c r="K199" s="35"/>
      <c r="L199" s="43">
        <v>1</v>
      </c>
      <c r="M199" s="43">
        <v>0</v>
      </c>
      <c r="N199" s="43">
        <f t="shared" si="13"/>
        <v>1</v>
      </c>
      <c r="O199" s="43" t="s">
        <v>57</v>
      </c>
      <c r="P199" s="44" t="s">
        <v>57</v>
      </c>
      <c r="Q199" s="46" t="s">
        <v>52</v>
      </c>
    </row>
    <row r="200" spans="1:17" ht="23.25" customHeight="1">
      <c r="A200" s="24">
        <v>35</v>
      </c>
      <c r="B200" s="35" t="s">
        <v>96</v>
      </c>
      <c r="C200" s="35" t="s">
        <v>1043</v>
      </c>
      <c r="D200" s="35" t="s">
        <v>1044</v>
      </c>
      <c r="E200" s="38">
        <v>41404</v>
      </c>
      <c r="F200" s="39">
        <f t="shared" ca="1" si="12"/>
        <v>6</v>
      </c>
      <c r="G200" s="26" t="s">
        <v>84</v>
      </c>
      <c r="H200" s="42" t="s">
        <v>231</v>
      </c>
      <c r="I200" s="40" t="s">
        <v>766</v>
      </c>
      <c r="J200" s="42" t="s">
        <v>79</v>
      </c>
      <c r="K200" s="35" t="s">
        <v>186</v>
      </c>
      <c r="L200" s="43">
        <v>0</v>
      </c>
      <c r="M200" s="43"/>
      <c r="N200" s="43">
        <f t="shared" si="13"/>
        <v>0</v>
      </c>
      <c r="O200" s="43" t="s">
        <v>80</v>
      </c>
      <c r="P200" s="44" t="s">
        <v>80</v>
      </c>
      <c r="Q200" s="46" t="s">
        <v>52</v>
      </c>
    </row>
    <row r="201" spans="1:17" ht="23.25" customHeight="1">
      <c r="A201" s="24">
        <v>36</v>
      </c>
      <c r="B201" s="35" t="s">
        <v>96</v>
      </c>
      <c r="C201" s="35" t="s">
        <v>334</v>
      </c>
      <c r="D201" s="35" t="s">
        <v>335</v>
      </c>
      <c r="E201" s="38">
        <v>41281</v>
      </c>
      <c r="F201" s="39">
        <f t="shared" ca="1" si="12"/>
        <v>6</v>
      </c>
      <c r="G201" s="26" t="s">
        <v>84</v>
      </c>
      <c r="H201" s="42" t="s">
        <v>159</v>
      </c>
      <c r="I201" s="40" t="s">
        <v>111</v>
      </c>
      <c r="J201" s="42" t="s">
        <v>79</v>
      </c>
      <c r="K201" s="35" t="s">
        <v>186</v>
      </c>
      <c r="L201" s="43">
        <v>0</v>
      </c>
      <c r="M201" s="43">
        <v>2</v>
      </c>
      <c r="N201" s="43">
        <f t="shared" si="13"/>
        <v>2</v>
      </c>
      <c r="O201" s="43" t="s">
        <v>80</v>
      </c>
      <c r="P201" s="44" t="s">
        <v>57</v>
      </c>
      <c r="Q201" s="46" t="s">
        <v>52</v>
      </c>
    </row>
    <row r="202" spans="1:17" ht="23.25" customHeight="1">
      <c r="A202" s="24">
        <v>37</v>
      </c>
      <c r="B202" s="35" t="s">
        <v>96</v>
      </c>
      <c r="C202" s="35" t="s">
        <v>627</v>
      </c>
      <c r="D202" s="35" t="s">
        <v>628</v>
      </c>
      <c r="E202" s="38">
        <v>41425</v>
      </c>
      <c r="F202" s="39">
        <f t="shared" ca="1" si="12"/>
        <v>6</v>
      </c>
      <c r="G202" s="26" t="s">
        <v>84</v>
      </c>
      <c r="H202" s="36" t="s">
        <v>521</v>
      </c>
      <c r="I202" s="40" t="s">
        <v>147</v>
      </c>
      <c r="J202" s="42" t="s">
        <v>79</v>
      </c>
      <c r="K202" s="35"/>
      <c r="L202" s="43">
        <v>1</v>
      </c>
      <c r="M202" s="43">
        <v>0</v>
      </c>
      <c r="N202" s="43">
        <f t="shared" si="13"/>
        <v>1</v>
      </c>
      <c r="O202" s="43" t="s">
        <v>57</v>
      </c>
      <c r="P202" s="44" t="s">
        <v>57</v>
      </c>
      <c r="Q202" s="46" t="s">
        <v>52</v>
      </c>
    </row>
    <row r="203" spans="1:17" ht="23.25" customHeight="1">
      <c r="A203" s="24">
        <v>38</v>
      </c>
      <c r="B203" s="36" t="s">
        <v>81</v>
      </c>
      <c r="C203" s="36" t="s">
        <v>1068</v>
      </c>
      <c r="D203" s="36" t="s">
        <v>1069</v>
      </c>
      <c r="E203" s="37">
        <v>41430</v>
      </c>
      <c r="F203" s="39">
        <f t="shared" ca="1" si="12"/>
        <v>6</v>
      </c>
      <c r="G203" s="45" t="s">
        <v>84</v>
      </c>
      <c r="H203" s="36" t="s">
        <v>1070</v>
      </c>
      <c r="I203" s="41" t="s">
        <v>1071</v>
      </c>
      <c r="J203" s="46" t="s">
        <v>116</v>
      </c>
      <c r="K203" s="39"/>
      <c r="L203" s="43">
        <v>0</v>
      </c>
      <c r="M203" s="43">
        <v>0</v>
      </c>
      <c r="N203" s="43">
        <f t="shared" si="13"/>
        <v>0</v>
      </c>
      <c r="O203" s="43" t="s">
        <v>80</v>
      </c>
      <c r="P203" s="44" t="s">
        <v>80</v>
      </c>
      <c r="Q203" s="46" t="s">
        <v>52</v>
      </c>
    </row>
    <row r="204" spans="1:17" ht="23.25" customHeight="1">
      <c r="A204" s="24">
        <v>39</v>
      </c>
      <c r="B204" s="35" t="s">
        <v>96</v>
      </c>
      <c r="C204" s="35" t="s">
        <v>1072</v>
      </c>
      <c r="D204" s="35" t="s">
        <v>1073</v>
      </c>
      <c r="E204" s="38">
        <v>41333</v>
      </c>
      <c r="F204" s="39">
        <f t="shared" ca="1" si="12"/>
        <v>6</v>
      </c>
      <c r="G204" s="26" t="s">
        <v>84</v>
      </c>
      <c r="H204" s="42" t="s">
        <v>876</v>
      </c>
      <c r="I204" s="40" t="s">
        <v>596</v>
      </c>
      <c r="J204" s="42" t="s">
        <v>79</v>
      </c>
      <c r="K204" s="35" t="s">
        <v>186</v>
      </c>
      <c r="L204" s="43">
        <v>0</v>
      </c>
      <c r="M204" s="26"/>
      <c r="N204" s="43">
        <f t="shared" si="13"/>
        <v>0</v>
      </c>
      <c r="O204" s="43" t="s">
        <v>80</v>
      </c>
      <c r="P204" s="44" t="s">
        <v>80</v>
      </c>
      <c r="Q204" s="46" t="s">
        <v>52</v>
      </c>
    </row>
    <row r="205" spans="1:17" ht="23.25" customHeight="1">
      <c r="A205" s="24">
        <v>40</v>
      </c>
      <c r="B205" s="35" t="s">
        <v>81</v>
      </c>
      <c r="C205" s="35" t="s">
        <v>631</v>
      </c>
      <c r="D205" s="35" t="s">
        <v>632</v>
      </c>
      <c r="E205" s="38">
        <v>41281</v>
      </c>
      <c r="F205" s="39">
        <f t="shared" ca="1" si="12"/>
        <v>6</v>
      </c>
      <c r="G205" s="26" t="s">
        <v>84</v>
      </c>
      <c r="H205" s="42" t="s">
        <v>521</v>
      </c>
      <c r="I205" s="40" t="s">
        <v>147</v>
      </c>
      <c r="J205" s="42" t="s">
        <v>79</v>
      </c>
      <c r="K205" s="35"/>
      <c r="L205" s="43">
        <v>1</v>
      </c>
      <c r="M205" s="43">
        <v>0</v>
      </c>
      <c r="N205" s="43">
        <f t="shared" si="13"/>
        <v>1</v>
      </c>
      <c r="O205" s="43" t="s">
        <v>57</v>
      </c>
      <c r="P205" s="44" t="s">
        <v>57</v>
      </c>
      <c r="Q205" s="46" t="s">
        <v>52</v>
      </c>
    </row>
    <row r="206" spans="1:17" ht="23.25" customHeight="1">
      <c r="A206" s="24">
        <v>41</v>
      </c>
      <c r="B206" s="35" t="s">
        <v>96</v>
      </c>
      <c r="C206" s="35" t="s">
        <v>1080</v>
      </c>
      <c r="D206" s="35" t="s">
        <v>1081</v>
      </c>
      <c r="E206" s="38">
        <v>41281</v>
      </c>
      <c r="F206" s="39">
        <f t="shared" ca="1" si="12"/>
        <v>6</v>
      </c>
      <c r="G206" s="26" t="s">
        <v>84</v>
      </c>
      <c r="H206" s="42" t="s">
        <v>231</v>
      </c>
      <c r="I206" s="40" t="s">
        <v>350</v>
      </c>
      <c r="J206" s="42" t="s">
        <v>79</v>
      </c>
      <c r="K206" s="35"/>
      <c r="L206" s="43">
        <v>0</v>
      </c>
      <c r="M206" s="43">
        <v>0</v>
      </c>
      <c r="N206" s="43">
        <f t="shared" si="13"/>
        <v>0</v>
      </c>
      <c r="O206" s="43" t="s">
        <v>80</v>
      </c>
      <c r="P206" s="44" t="s">
        <v>80</v>
      </c>
      <c r="Q206" s="46" t="s">
        <v>52</v>
      </c>
    </row>
    <row r="207" spans="1:17" ht="23.25" customHeight="1">
      <c r="A207" s="24">
        <v>42</v>
      </c>
      <c r="B207" s="35" t="s">
        <v>96</v>
      </c>
      <c r="C207" s="35" t="s">
        <v>1094</v>
      </c>
      <c r="D207" s="35" t="s">
        <v>1095</v>
      </c>
      <c r="E207" s="38">
        <v>41487</v>
      </c>
      <c r="F207" s="39">
        <f t="shared" ca="1" si="12"/>
        <v>6</v>
      </c>
      <c r="G207" s="26" t="s">
        <v>84</v>
      </c>
      <c r="H207" s="42" t="s">
        <v>876</v>
      </c>
      <c r="I207" s="40" t="s">
        <v>596</v>
      </c>
      <c r="J207" s="42" t="s">
        <v>79</v>
      </c>
      <c r="K207" s="35"/>
      <c r="L207" s="43">
        <v>0</v>
      </c>
      <c r="M207" s="48"/>
      <c r="N207" s="43">
        <f t="shared" si="13"/>
        <v>0</v>
      </c>
      <c r="O207" s="43" t="s">
        <v>80</v>
      </c>
      <c r="P207" s="44" t="s">
        <v>80</v>
      </c>
      <c r="Q207" s="46" t="s">
        <v>52</v>
      </c>
    </row>
    <row r="208" spans="1:17" ht="23.25" customHeight="1">
      <c r="A208" s="24">
        <v>43</v>
      </c>
      <c r="B208" s="35" t="s">
        <v>81</v>
      </c>
      <c r="C208" s="35" t="s">
        <v>639</v>
      </c>
      <c r="D208" s="35" t="s">
        <v>640</v>
      </c>
      <c r="E208" s="38">
        <v>41281</v>
      </c>
      <c r="F208" s="39">
        <f t="shared" ca="1" si="12"/>
        <v>6</v>
      </c>
      <c r="G208" s="26" t="s">
        <v>84</v>
      </c>
      <c r="H208" s="42" t="s">
        <v>271</v>
      </c>
      <c r="I208" s="40" t="s">
        <v>144</v>
      </c>
      <c r="J208" s="42" t="s">
        <v>79</v>
      </c>
      <c r="K208" s="35" t="s">
        <v>186</v>
      </c>
      <c r="L208" s="43">
        <v>1</v>
      </c>
      <c r="M208" s="43">
        <v>0</v>
      </c>
      <c r="N208" s="43">
        <f t="shared" si="13"/>
        <v>1</v>
      </c>
      <c r="O208" s="43" t="s">
        <v>57</v>
      </c>
      <c r="P208" s="44" t="s">
        <v>57</v>
      </c>
      <c r="Q208" s="46" t="s">
        <v>52</v>
      </c>
    </row>
    <row r="209" spans="1:17" ht="23.25" customHeight="1">
      <c r="A209" s="24">
        <v>44</v>
      </c>
      <c r="B209" s="35" t="s">
        <v>73</v>
      </c>
      <c r="C209" s="35" t="s">
        <v>354</v>
      </c>
      <c r="D209" s="35" t="s">
        <v>355</v>
      </c>
      <c r="E209" s="38">
        <v>41409</v>
      </c>
      <c r="F209" s="39">
        <f t="shared" ca="1" si="12"/>
        <v>6</v>
      </c>
      <c r="G209" s="26" t="s">
        <v>76</v>
      </c>
      <c r="H209" s="42" t="s">
        <v>77</v>
      </c>
      <c r="I209" s="40" t="s">
        <v>111</v>
      </c>
      <c r="J209" s="42" t="s">
        <v>79</v>
      </c>
      <c r="K209" s="35"/>
      <c r="L209" s="43">
        <v>1</v>
      </c>
      <c r="M209" s="43">
        <v>1</v>
      </c>
      <c r="N209" s="43">
        <f t="shared" si="13"/>
        <v>2</v>
      </c>
      <c r="O209" s="43" t="s">
        <v>57</v>
      </c>
      <c r="P209" s="44" t="s">
        <v>57</v>
      </c>
      <c r="Q209" s="46" t="s">
        <v>52</v>
      </c>
    </row>
    <row r="210" spans="1:17" ht="23.25" customHeight="1">
      <c r="A210" s="24">
        <v>45</v>
      </c>
      <c r="B210" s="35" t="s">
        <v>96</v>
      </c>
      <c r="C210" s="35" t="s">
        <v>643</v>
      </c>
      <c r="D210" s="35" t="s">
        <v>644</v>
      </c>
      <c r="E210" s="38">
        <v>41395</v>
      </c>
      <c r="F210" s="39">
        <f t="shared" ca="1" si="12"/>
        <v>6</v>
      </c>
      <c r="G210" s="26" t="s">
        <v>84</v>
      </c>
      <c r="H210" s="42" t="s">
        <v>397</v>
      </c>
      <c r="I210" s="40" t="s">
        <v>645</v>
      </c>
      <c r="J210" s="42" t="s">
        <v>79</v>
      </c>
      <c r="K210" s="35" t="s">
        <v>186</v>
      </c>
      <c r="L210" s="43">
        <v>1</v>
      </c>
      <c r="M210" s="43">
        <v>0</v>
      </c>
      <c r="N210" s="43">
        <f t="shared" si="13"/>
        <v>1</v>
      </c>
      <c r="O210" s="43" t="s">
        <v>57</v>
      </c>
      <c r="P210" s="44" t="s">
        <v>57</v>
      </c>
      <c r="Q210" s="46" t="s">
        <v>52</v>
      </c>
    </row>
    <row r="211" spans="1:17" ht="23.25" customHeight="1">
      <c r="A211" s="24">
        <v>46</v>
      </c>
      <c r="B211" s="35" t="s">
        <v>96</v>
      </c>
      <c r="C211" s="35" t="s">
        <v>1133</v>
      </c>
      <c r="D211" s="35" t="s">
        <v>1134</v>
      </c>
      <c r="E211" s="38">
        <v>41512</v>
      </c>
      <c r="F211" s="39">
        <f t="shared" ca="1" si="12"/>
        <v>6</v>
      </c>
      <c r="G211" s="26" t="s">
        <v>84</v>
      </c>
      <c r="H211" s="42" t="s">
        <v>397</v>
      </c>
      <c r="I211" s="40" t="s">
        <v>645</v>
      </c>
      <c r="J211" s="42" t="s">
        <v>79</v>
      </c>
      <c r="K211" s="35" t="s">
        <v>186</v>
      </c>
      <c r="L211" s="43">
        <v>0</v>
      </c>
      <c r="M211" s="48"/>
      <c r="N211" s="43">
        <f t="shared" si="13"/>
        <v>0</v>
      </c>
      <c r="O211" s="43" t="s">
        <v>80</v>
      </c>
      <c r="P211" s="44" t="s">
        <v>80</v>
      </c>
      <c r="Q211" s="46" t="s">
        <v>52</v>
      </c>
    </row>
    <row r="212" spans="1:17" ht="23.25" customHeight="1">
      <c r="A212" s="24">
        <v>47</v>
      </c>
      <c r="B212" s="35" t="s">
        <v>96</v>
      </c>
      <c r="C212" s="35" t="s">
        <v>1141</v>
      </c>
      <c r="D212" s="35" t="s">
        <v>1142</v>
      </c>
      <c r="E212" s="38">
        <v>41281</v>
      </c>
      <c r="F212" s="39">
        <f t="shared" ca="1" si="12"/>
        <v>6</v>
      </c>
      <c r="G212" s="26" t="s">
        <v>84</v>
      </c>
      <c r="H212" s="42" t="s">
        <v>397</v>
      </c>
      <c r="I212" s="40" t="s">
        <v>584</v>
      </c>
      <c r="J212" s="42" t="s">
        <v>79</v>
      </c>
      <c r="K212" s="35" t="s">
        <v>186</v>
      </c>
      <c r="L212" s="43">
        <v>0</v>
      </c>
      <c r="M212" s="43"/>
      <c r="N212" s="43">
        <f t="shared" si="13"/>
        <v>0</v>
      </c>
      <c r="O212" s="43" t="s">
        <v>80</v>
      </c>
      <c r="P212" s="44" t="s">
        <v>80</v>
      </c>
      <c r="Q212" s="46" t="s">
        <v>52</v>
      </c>
    </row>
    <row r="213" spans="1:17" ht="23.25" customHeight="1">
      <c r="A213" s="24">
        <v>48</v>
      </c>
      <c r="B213" s="35" t="s">
        <v>96</v>
      </c>
      <c r="C213" s="35" t="s">
        <v>1098</v>
      </c>
      <c r="D213" s="35" t="s">
        <v>1099</v>
      </c>
      <c r="E213" s="38">
        <v>41244</v>
      </c>
      <c r="F213" s="39">
        <f t="shared" ca="1" si="12"/>
        <v>7</v>
      </c>
      <c r="G213" s="26" t="s">
        <v>84</v>
      </c>
      <c r="H213" s="42" t="s">
        <v>397</v>
      </c>
      <c r="I213" s="40" t="s">
        <v>398</v>
      </c>
      <c r="J213" s="42" t="s">
        <v>79</v>
      </c>
      <c r="K213" s="35"/>
      <c r="L213" s="43">
        <v>1</v>
      </c>
      <c r="M213" s="43">
        <v>0</v>
      </c>
      <c r="N213" s="43">
        <f t="shared" si="13"/>
        <v>1</v>
      </c>
      <c r="O213" s="43" t="s">
        <v>58</v>
      </c>
      <c r="P213" s="44" t="s">
        <v>58</v>
      </c>
      <c r="Q213" s="46" t="s">
        <v>52</v>
      </c>
    </row>
    <row r="214" spans="1:17" ht="23.25" customHeight="1">
      <c r="A214" s="24">
        <v>49</v>
      </c>
      <c r="B214" s="35" t="s">
        <v>73</v>
      </c>
      <c r="C214" s="35" t="s">
        <v>947</v>
      </c>
      <c r="D214" s="35" t="s">
        <v>948</v>
      </c>
      <c r="E214" s="38">
        <v>41171</v>
      </c>
      <c r="F214" s="39">
        <f t="shared" ca="1" si="12"/>
        <v>7</v>
      </c>
      <c r="G214" s="26" t="s">
        <v>76</v>
      </c>
      <c r="H214" s="42" t="s">
        <v>77</v>
      </c>
      <c r="I214" s="40" t="s">
        <v>350</v>
      </c>
      <c r="J214" s="42" t="s">
        <v>79</v>
      </c>
      <c r="K214" s="35"/>
      <c r="L214" s="43">
        <v>1</v>
      </c>
      <c r="M214" s="43">
        <v>1</v>
      </c>
      <c r="N214" s="43">
        <f t="shared" si="13"/>
        <v>2</v>
      </c>
      <c r="O214" s="43" t="s">
        <v>58</v>
      </c>
      <c r="P214" s="44" t="s">
        <v>58</v>
      </c>
      <c r="Q214" s="46" t="s">
        <v>52</v>
      </c>
    </row>
    <row r="215" spans="1:17" ht="23.25" customHeight="1">
      <c r="A215" s="24">
        <v>50</v>
      </c>
      <c r="B215" s="35" t="s">
        <v>96</v>
      </c>
      <c r="C215" s="35" t="s">
        <v>741</v>
      </c>
      <c r="D215" s="35" t="s">
        <v>742</v>
      </c>
      <c r="E215" s="38">
        <v>41244</v>
      </c>
      <c r="F215" s="39">
        <f t="shared" ca="1" si="12"/>
        <v>7</v>
      </c>
      <c r="G215" s="26" t="s">
        <v>84</v>
      </c>
      <c r="H215" s="36" t="s">
        <v>601</v>
      </c>
      <c r="I215" s="40" t="s">
        <v>743</v>
      </c>
      <c r="J215" s="42" t="s">
        <v>79</v>
      </c>
      <c r="K215" s="35"/>
      <c r="L215" s="43">
        <v>0</v>
      </c>
      <c r="M215" s="43">
        <v>0</v>
      </c>
      <c r="N215" s="43">
        <f t="shared" si="13"/>
        <v>0</v>
      </c>
      <c r="O215" s="43" t="s">
        <v>80</v>
      </c>
      <c r="P215" s="44" t="s">
        <v>80</v>
      </c>
      <c r="Q215" s="46" t="s">
        <v>52</v>
      </c>
    </row>
    <row r="216" spans="1:17" ht="23.25" customHeight="1">
      <c r="A216" s="24">
        <v>51</v>
      </c>
      <c r="B216" s="35" t="s">
        <v>81</v>
      </c>
      <c r="C216" s="35" t="s">
        <v>874</v>
      </c>
      <c r="D216" s="35" t="s">
        <v>875</v>
      </c>
      <c r="E216" s="38">
        <v>41244</v>
      </c>
      <c r="F216" s="39">
        <f t="shared" ca="1" si="12"/>
        <v>7</v>
      </c>
      <c r="G216" s="26" t="s">
        <v>84</v>
      </c>
      <c r="H216" s="42" t="s">
        <v>876</v>
      </c>
      <c r="I216" s="40" t="s">
        <v>766</v>
      </c>
      <c r="J216" s="42" t="s">
        <v>79</v>
      </c>
      <c r="K216" s="35"/>
      <c r="L216" s="43">
        <v>3</v>
      </c>
      <c r="M216" s="43">
        <v>0</v>
      </c>
      <c r="N216" s="43">
        <f t="shared" si="13"/>
        <v>3</v>
      </c>
      <c r="O216" s="43" t="s">
        <v>58</v>
      </c>
      <c r="P216" s="44" t="s">
        <v>58</v>
      </c>
      <c r="Q216" s="46" t="s">
        <v>52</v>
      </c>
    </row>
    <row r="217" spans="1:17" ht="23.25" customHeight="1">
      <c r="A217" s="24">
        <v>52</v>
      </c>
      <c r="B217" s="35" t="s">
        <v>96</v>
      </c>
      <c r="C217" s="35" t="s">
        <v>1103</v>
      </c>
      <c r="D217" s="35" t="s">
        <v>1104</v>
      </c>
      <c r="E217" s="38">
        <v>41244</v>
      </c>
      <c r="F217" s="39">
        <f t="shared" ca="1" si="12"/>
        <v>7</v>
      </c>
      <c r="G217" s="26" t="s">
        <v>84</v>
      </c>
      <c r="H217" s="42" t="s">
        <v>231</v>
      </c>
      <c r="I217" s="40" t="s">
        <v>398</v>
      </c>
      <c r="J217" s="42" t="s">
        <v>79</v>
      </c>
      <c r="K217" s="35"/>
      <c r="L217" s="43">
        <v>1</v>
      </c>
      <c r="M217" s="43">
        <v>0</v>
      </c>
      <c r="N217" s="43">
        <f t="shared" si="13"/>
        <v>1</v>
      </c>
      <c r="O217" s="43" t="s">
        <v>58</v>
      </c>
      <c r="P217" s="44" t="s">
        <v>58</v>
      </c>
      <c r="Q217" s="46" t="s">
        <v>52</v>
      </c>
    </row>
    <row r="218" spans="1:17" ht="23.25" customHeight="1">
      <c r="A218" s="24">
        <v>53</v>
      </c>
      <c r="B218" s="35" t="s">
        <v>96</v>
      </c>
      <c r="C218" s="35" t="s">
        <v>1105</v>
      </c>
      <c r="D218" s="35" t="s">
        <v>1106</v>
      </c>
      <c r="E218" s="38">
        <v>41244</v>
      </c>
      <c r="F218" s="39">
        <f t="shared" ca="1" si="12"/>
        <v>7</v>
      </c>
      <c r="G218" s="26" t="s">
        <v>84</v>
      </c>
      <c r="H218" s="42" t="s">
        <v>231</v>
      </c>
      <c r="I218" s="40" t="s">
        <v>398</v>
      </c>
      <c r="J218" s="42" t="s">
        <v>79</v>
      </c>
      <c r="K218" s="35" t="s">
        <v>186</v>
      </c>
      <c r="L218" s="43">
        <v>1</v>
      </c>
      <c r="M218" s="43">
        <v>0</v>
      </c>
      <c r="N218" s="43">
        <f t="shared" si="13"/>
        <v>1</v>
      </c>
      <c r="O218" s="43" t="s">
        <v>58</v>
      </c>
      <c r="P218" s="44" t="s">
        <v>58</v>
      </c>
      <c r="Q218" s="46" t="s">
        <v>52</v>
      </c>
    </row>
    <row r="219" spans="1:17" ht="23.25" customHeight="1">
      <c r="A219" s="24">
        <v>54</v>
      </c>
      <c r="B219" s="36" t="s">
        <v>112</v>
      </c>
      <c r="C219" s="36" t="s">
        <v>750</v>
      </c>
      <c r="D219" s="36" t="s">
        <v>751</v>
      </c>
      <c r="E219" s="37">
        <v>41145</v>
      </c>
      <c r="F219" s="39">
        <f t="shared" ca="1" si="12"/>
        <v>7</v>
      </c>
      <c r="G219" s="45" t="s">
        <v>84</v>
      </c>
      <c r="H219" s="36" t="s">
        <v>601</v>
      </c>
      <c r="I219" s="41" t="s">
        <v>52</v>
      </c>
      <c r="J219" s="46" t="s">
        <v>116</v>
      </c>
      <c r="K219" s="39"/>
      <c r="L219" s="43">
        <v>0</v>
      </c>
      <c r="M219" s="43"/>
      <c r="N219" s="43">
        <f t="shared" si="13"/>
        <v>0</v>
      </c>
      <c r="O219" s="43" t="s">
        <v>80</v>
      </c>
      <c r="P219" s="44" t="s">
        <v>80</v>
      </c>
      <c r="Q219" s="46" t="s">
        <v>52</v>
      </c>
    </row>
    <row r="220" spans="1:17" ht="23.25" customHeight="1">
      <c r="A220" s="24">
        <v>55</v>
      </c>
      <c r="B220" s="35" t="s">
        <v>81</v>
      </c>
      <c r="C220" s="35" t="s">
        <v>752</v>
      </c>
      <c r="D220" s="35" t="s">
        <v>753</v>
      </c>
      <c r="E220" s="38">
        <v>41171</v>
      </c>
      <c r="F220" s="39">
        <f t="shared" ca="1" si="12"/>
        <v>7</v>
      </c>
      <c r="G220" s="26" t="s">
        <v>84</v>
      </c>
      <c r="H220" s="42" t="s">
        <v>231</v>
      </c>
      <c r="I220" s="40" t="s">
        <v>339</v>
      </c>
      <c r="J220" s="42" t="s">
        <v>79</v>
      </c>
      <c r="K220" s="35"/>
      <c r="L220" s="43">
        <v>0</v>
      </c>
      <c r="M220" s="43">
        <v>0</v>
      </c>
      <c r="N220" s="43">
        <f t="shared" si="13"/>
        <v>0</v>
      </c>
      <c r="O220" s="43" t="s">
        <v>80</v>
      </c>
      <c r="P220" s="44" t="s">
        <v>80</v>
      </c>
      <c r="Q220" s="46" t="s">
        <v>52</v>
      </c>
    </row>
    <row r="221" spans="1:17" ht="23.25" customHeight="1">
      <c r="A221" s="24">
        <v>56</v>
      </c>
      <c r="B221" s="36" t="s">
        <v>81</v>
      </c>
      <c r="C221" s="36" t="s">
        <v>954</v>
      </c>
      <c r="D221" s="36" t="s">
        <v>955</v>
      </c>
      <c r="E221" s="37">
        <v>40940</v>
      </c>
      <c r="F221" s="39">
        <f t="shared" ca="1" si="12"/>
        <v>7</v>
      </c>
      <c r="G221" s="45" t="s">
        <v>84</v>
      </c>
      <c r="H221" s="36" t="s">
        <v>956</v>
      </c>
      <c r="I221" s="41" t="s">
        <v>111</v>
      </c>
      <c r="J221" s="46" t="s">
        <v>116</v>
      </c>
      <c r="K221" s="39"/>
      <c r="L221" s="43">
        <v>2</v>
      </c>
      <c r="M221" s="43">
        <v>0</v>
      </c>
      <c r="N221" s="43">
        <f t="shared" si="13"/>
        <v>2</v>
      </c>
      <c r="O221" s="43" t="s">
        <v>58</v>
      </c>
      <c r="P221" s="44" t="s">
        <v>58</v>
      </c>
      <c r="Q221" s="46" t="s">
        <v>52</v>
      </c>
    </row>
    <row r="222" spans="1:17" ht="23.25" customHeight="1">
      <c r="A222" s="24">
        <v>57</v>
      </c>
      <c r="B222" s="35" t="s">
        <v>81</v>
      </c>
      <c r="C222" s="35" t="s">
        <v>964</v>
      </c>
      <c r="D222" s="35" t="s">
        <v>965</v>
      </c>
      <c r="E222" s="38">
        <v>41067</v>
      </c>
      <c r="F222" s="39">
        <f t="shared" ca="1" si="12"/>
        <v>7</v>
      </c>
      <c r="G222" s="26" t="s">
        <v>84</v>
      </c>
      <c r="H222" s="42" t="s">
        <v>231</v>
      </c>
      <c r="I222" s="40" t="s">
        <v>584</v>
      </c>
      <c r="J222" s="42" t="s">
        <v>79</v>
      </c>
      <c r="K222" s="35"/>
      <c r="L222" s="43">
        <v>2</v>
      </c>
      <c r="M222" s="43">
        <v>0</v>
      </c>
      <c r="N222" s="43">
        <f t="shared" si="13"/>
        <v>2</v>
      </c>
      <c r="O222" s="43" t="s">
        <v>58</v>
      </c>
      <c r="P222" s="44" t="s">
        <v>58</v>
      </c>
      <c r="Q222" s="46" t="s">
        <v>52</v>
      </c>
    </row>
    <row r="223" spans="1:17" ht="23.25" customHeight="1">
      <c r="A223" s="24">
        <v>58</v>
      </c>
      <c r="B223" s="35" t="s">
        <v>96</v>
      </c>
      <c r="C223" s="35" t="s">
        <v>979</v>
      </c>
      <c r="D223" s="35" t="s">
        <v>980</v>
      </c>
      <c r="E223" s="38">
        <v>41244</v>
      </c>
      <c r="F223" s="39">
        <f t="shared" ca="1" si="12"/>
        <v>7</v>
      </c>
      <c r="G223" s="26" t="s">
        <v>84</v>
      </c>
      <c r="H223" s="42" t="s">
        <v>231</v>
      </c>
      <c r="I223" s="40" t="s">
        <v>339</v>
      </c>
      <c r="J223" s="42" t="s">
        <v>79</v>
      </c>
      <c r="K223" s="35"/>
      <c r="L223" s="43">
        <v>2</v>
      </c>
      <c r="M223" s="43">
        <v>0</v>
      </c>
      <c r="N223" s="43">
        <f t="shared" si="13"/>
        <v>2</v>
      </c>
      <c r="O223" s="43" t="s">
        <v>58</v>
      </c>
      <c r="P223" s="44" t="s">
        <v>58</v>
      </c>
      <c r="Q223" s="46" t="s">
        <v>52</v>
      </c>
    </row>
    <row r="224" spans="1:17" ht="23.25" customHeight="1">
      <c r="A224" s="24">
        <v>59</v>
      </c>
      <c r="B224" s="35" t="s">
        <v>81</v>
      </c>
      <c r="C224" s="35" t="s">
        <v>983</v>
      </c>
      <c r="D224" s="35" t="s">
        <v>984</v>
      </c>
      <c r="E224" s="38">
        <v>41244</v>
      </c>
      <c r="F224" s="39">
        <f t="shared" ca="1" si="12"/>
        <v>7</v>
      </c>
      <c r="G224" s="26" t="s">
        <v>84</v>
      </c>
      <c r="H224" s="42" t="s">
        <v>231</v>
      </c>
      <c r="I224" s="40" t="s">
        <v>339</v>
      </c>
      <c r="J224" s="42" t="s">
        <v>79</v>
      </c>
      <c r="K224" s="35"/>
      <c r="L224" s="43">
        <v>2</v>
      </c>
      <c r="M224" s="43">
        <v>0</v>
      </c>
      <c r="N224" s="43">
        <f t="shared" si="13"/>
        <v>2</v>
      </c>
      <c r="O224" s="43" t="s">
        <v>58</v>
      </c>
      <c r="P224" s="44" t="s">
        <v>58</v>
      </c>
      <c r="Q224" s="46" t="s">
        <v>52</v>
      </c>
    </row>
    <row r="225" spans="1:17" ht="23.25" customHeight="1">
      <c r="A225" s="24">
        <v>60</v>
      </c>
      <c r="B225" s="35" t="s">
        <v>73</v>
      </c>
      <c r="C225" s="35" t="s">
        <v>761</v>
      </c>
      <c r="D225" s="35" t="s">
        <v>762</v>
      </c>
      <c r="E225" s="38">
        <v>41067</v>
      </c>
      <c r="F225" s="39">
        <f t="shared" ca="1" si="12"/>
        <v>7</v>
      </c>
      <c r="G225" s="26" t="s">
        <v>76</v>
      </c>
      <c r="H225" s="42" t="s">
        <v>763</v>
      </c>
      <c r="I225" s="40" t="s">
        <v>596</v>
      </c>
      <c r="J225" s="42" t="s">
        <v>79</v>
      </c>
      <c r="K225" s="35"/>
      <c r="L225" s="43">
        <v>0</v>
      </c>
      <c r="M225" s="43">
        <v>0</v>
      </c>
      <c r="N225" s="43">
        <f t="shared" si="13"/>
        <v>0</v>
      </c>
      <c r="O225" s="43" t="s">
        <v>80</v>
      </c>
      <c r="P225" s="44" t="s">
        <v>80</v>
      </c>
      <c r="Q225" s="46" t="s">
        <v>52</v>
      </c>
    </row>
    <row r="226" spans="1:17" ht="23.25" customHeight="1">
      <c r="A226" s="24">
        <v>61</v>
      </c>
      <c r="B226" s="35" t="s">
        <v>81</v>
      </c>
      <c r="C226" s="35" t="s">
        <v>847</v>
      </c>
      <c r="D226" s="35" t="s">
        <v>848</v>
      </c>
      <c r="E226" s="38">
        <v>41244</v>
      </c>
      <c r="F226" s="39">
        <f t="shared" ca="1" si="12"/>
        <v>7</v>
      </c>
      <c r="G226" s="26" t="s">
        <v>84</v>
      </c>
      <c r="H226" s="42" t="s">
        <v>231</v>
      </c>
      <c r="I226" s="40" t="s">
        <v>111</v>
      </c>
      <c r="J226" s="42" t="s">
        <v>79</v>
      </c>
      <c r="K226" s="35"/>
      <c r="L226" s="43">
        <v>3</v>
      </c>
      <c r="M226" s="43">
        <v>1</v>
      </c>
      <c r="N226" s="43">
        <f t="shared" si="13"/>
        <v>4</v>
      </c>
      <c r="O226" s="43" t="s">
        <v>58</v>
      </c>
      <c r="P226" s="44" t="s">
        <v>58</v>
      </c>
      <c r="Q226" s="46" t="s">
        <v>52</v>
      </c>
    </row>
    <row r="227" spans="1:17" ht="23.25" customHeight="1">
      <c r="A227" s="24">
        <v>62</v>
      </c>
      <c r="B227" s="35" t="s">
        <v>81</v>
      </c>
      <c r="C227" s="35" t="s">
        <v>987</v>
      </c>
      <c r="D227" s="35" t="s">
        <v>988</v>
      </c>
      <c r="E227" s="38">
        <v>41244</v>
      </c>
      <c r="F227" s="39">
        <f t="shared" ca="1" si="12"/>
        <v>7</v>
      </c>
      <c r="G227" s="26" t="s">
        <v>84</v>
      </c>
      <c r="H227" s="42" t="s">
        <v>159</v>
      </c>
      <c r="I227" s="40" t="s">
        <v>111</v>
      </c>
      <c r="J227" s="42" t="s">
        <v>79</v>
      </c>
      <c r="K227" s="35"/>
      <c r="L227" s="43">
        <v>2</v>
      </c>
      <c r="M227" s="43">
        <v>0</v>
      </c>
      <c r="N227" s="43">
        <f t="shared" si="13"/>
        <v>2</v>
      </c>
      <c r="O227" s="43" t="s">
        <v>58</v>
      </c>
      <c r="P227" s="44" t="s">
        <v>58</v>
      </c>
      <c r="Q227" s="46" t="s">
        <v>52</v>
      </c>
    </row>
    <row r="228" spans="1:17" ht="23.25" customHeight="1">
      <c r="A228" s="24">
        <v>63</v>
      </c>
      <c r="B228" s="36" t="s">
        <v>96</v>
      </c>
      <c r="C228" s="36" t="s">
        <v>1116</v>
      </c>
      <c r="D228" s="36" t="s">
        <v>1117</v>
      </c>
      <c r="E228" s="37">
        <v>41052</v>
      </c>
      <c r="F228" s="39">
        <f t="shared" ca="1" si="12"/>
        <v>7</v>
      </c>
      <c r="G228" s="45" t="s">
        <v>84</v>
      </c>
      <c r="H228" s="36" t="s">
        <v>521</v>
      </c>
      <c r="I228" s="41" t="s">
        <v>147</v>
      </c>
      <c r="J228" s="46" t="s">
        <v>116</v>
      </c>
      <c r="K228" s="39"/>
      <c r="L228" s="43">
        <v>0</v>
      </c>
      <c r="M228" s="43">
        <v>1</v>
      </c>
      <c r="N228" s="43">
        <f t="shared" si="13"/>
        <v>1</v>
      </c>
      <c r="O228" s="43" t="s">
        <v>80</v>
      </c>
      <c r="P228" s="44" t="s">
        <v>58</v>
      </c>
      <c r="Q228" s="46" t="s">
        <v>52</v>
      </c>
    </row>
    <row r="229" spans="1:17" ht="23.25" customHeight="1">
      <c r="A229" s="24">
        <v>64</v>
      </c>
      <c r="B229" s="35" t="s">
        <v>73</v>
      </c>
      <c r="C229" s="35" t="s">
        <v>364</v>
      </c>
      <c r="D229" s="35" t="s">
        <v>365</v>
      </c>
      <c r="E229" s="38">
        <v>40725</v>
      </c>
      <c r="F229" s="39">
        <f t="shared" ca="1" si="12"/>
        <v>8</v>
      </c>
      <c r="G229" s="26" t="s">
        <v>76</v>
      </c>
      <c r="H229" s="42" t="s">
        <v>77</v>
      </c>
      <c r="I229" s="40" t="s">
        <v>111</v>
      </c>
      <c r="J229" s="42" t="s">
        <v>79</v>
      </c>
      <c r="K229" s="35"/>
      <c r="L229" s="43">
        <v>2</v>
      </c>
      <c r="M229" s="43">
        <v>0</v>
      </c>
      <c r="N229" s="43">
        <f t="shared" si="13"/>
        <v>2</v>
      </c>
      <c r="O229" s="43" t="s">
        <v>58</v>
      </c>
      <c r="P229" s="44" t="s">
        <v>58</v>
      </c>
      <c r="Q229" s="46" t="s">
        <v>52</v>
      </c>
    </row>
    <row r="230" spans="1:17" ht="23.25" customHeight="1">
      <c r="A230" s="24">
        <v>65</v>
      </c>
      <c r="B230" s="35" t="s">
        <v>104</v>
      </c>
      <c r="C230" s="35" t="s">
        <v>517</v>
      </c>
      <c r="D230" s="35" t="s">
        <v>242</v>
      </c>
      <c r="E230" s="38">
        <v>40819</v>
      </c>
      <c r="F230" s="39">
        <f t="shared" ref="F230:F254" ca="1" si="14">(YEAR(NOW())-YEAR(E230))</f>
        <v>8</v>
      </c>
      <c r="G230" s="26" t="s">
        <v>76</v>
      </c>
      <c r="H230" s="42" t="s">
        <v>89</v>
      </c>
      <c r="I230" s="40" t="s">
        <v>339</v>
      </c>
      <c r="J230" s="42" t="s">
        <v>79</v>
      </c>
      <c r="K230" s="35"/>
      <c r="L230" s="43">
        <v>1</v>
      </c>
      <c r="M230" s="43">
        <v>0</v>
      </c>
      <c r="N230" s="43">
        <f t="shared" ref="N230:N254" si="15">SUM(I230:M230)</f>
        <v>1</v>
      </c>
      <c r="O230" s="43" t="s">
        <v>58</v>
      </c>
      <c r="P230" s="44" t="s">
        <v>58</v>
      </c>
      <c r="Q230" s="46" t="s">
        <v>52</v>
      </c>
    </row>
    <row r="231" spans="1:17" ht="23.25" customHeight="1">
      <c r="A231" s="24">
        <v>66</v>
      </c>
      <c r="B231" s="35" t="s">
        <v>112</v>
      </c>
      <c r="C231" s="35" t="s">
        <v>1107</v>
      </c>
      <c r="D231" s="35" t="s">
        <v>1108</v>
      </c>
      <c r="E231" s="38">
        <v>40588</v>
      </c>
      <c r="F231" s="39">
        <f t="shared" ca="1" si="14"/>
        <v>8</v>
      </c>
      <c r="G231" s="26" t="s">
        <v>84</v>
      </c>
      <c r="H231" s="42" t="s">
        <v>397</v>
      </c>
      <c r="I231" s="40" t="s">
        <v>398</v>
      </c>
      <c r="J231" s="42" t="s">
        <v>79</v>
      </c>
      <c r="K231" s="35" t="s">
        <v>186</v>
      </c>
      <c r="L231" s="43">
        <v>0</v>
      </c>
      <c r="M231" s="48">
        <v>1</v>
      </c>
      <c r="N231" s="43">
        <f t="shared" si="15"/>
        <v>1</v>
      </c>
      <c r="O231" s="43" t="s">
        <v>80</v>
      </c>
      <c r="P231" s="44" t="s">
        <v>58</v>
      </c>
      <c r="Q231" s="46" t="s">
        <v>52</v>
      </c>
    </row>
    <row r="232" spans="1:17" ht="23.25" customHeight="1">
      <c r="A232" s="24">
        <v>67</v>
      </c>
      <c r="B232" s="35" t="s">
        <v>73</v>
      </c>
      <c r="C232" s="35" t="s">
        <v>756</v>
      </c>
      <c r="D232" s="35" t="s">
        <v>757</v>
      </c>
      <c r="E232" s="38">
        <v>40690</v>
      </c>
      <c r="F232" s="39">
        <f t="shared" ca="1" si="14"/>
        <v>8</v>
      </c>
      <c r="G232" s="26" t="s">
        <v>76</v>
      </c>
      <c r="H232" s="42" t="s">
        <v>758</v>
      </c>
      <c r="I232" s="40" t="s">
        <v>645</v>
      </c>
      <c r="J232" s="42" t="s">
        <v>79</v>
      </c>
      <c r="K232" s="35"/>
      <c r="L232" s="43">
        <v>0</v>
      </c>
      <c r="M232" s="43">
        <v>0</v>
      </c>
      <c r="N232" s="43">
        <f t="shared" si="15"/>
        <v>0</v>
      </c>
      <c r="O232" s="43" t="s">
        <v>80</v>
      </c>
      <c r="P232" s="44" t="s">
        <v>80</v>
      </c>
      <c r="Q232" s="46" t="s">
        <v>52</v>
      </c>
    </row>
    <row r="233" spans="1:17" ht="23.25" customHeight="1">
      <c r="A233" s="24">
        <v>68</v>
      </c>
      <c r="B233" s="35" t="s">
        <v>81</v>
      </c>
      <c r="C233" s="35" t="s">
        <v>395</v>
      </c>
      <c r="D233" s="35" t="s">
        <v>396</v>
      </c>
      <c r="E233" s="38">
        <v>40900</v>
      </c>
      <c r="F233" s="39">
        <f t="shared" ca="1" si="14"/>
        <v>8</v>
      </c>
      <c r="G233" s="26" t="s">
        <v>84</v>
      </c>
      <c r="H233" s="42" t="s">
        <v>397</v>
      </c>
      <c r="I233" s="40" t="s">
        <v>398</v>
      </c>
      <c r="J233" s="42" t="s">
        <v>79</v>
      </c>
      <c r="K233" s="35"/>
      <c r="L233" s="43">
        <v>2</v>
      </c>
      <c r="M233" s="43">
        <v>0</v>
      </c>
      <c r="N233" s="43">
        <f t="shared" si="15"/>
        <v>2</v>
      </c>
      <c r="O233" s="43" t="s">
        <v>58</v>
      </c>
      <c r="P233" s="44" t="s">
        <v>58</v>
      </c>
      <c r="Q233" s="46" t="s">
        <v>52</v>
      </c>
    </row>
    <row r="234" spans="1:17" ht="23.25" customHeight="1">
      <c r="A234" s="24">
        <v>69</v>
      </c>
      <c r="B234" s="35" t="s">
        <v>96</v>
      </c>
      <c r="C234" s="35" t="s">
        <v>746</v>
      </c>
      <c r="D234" s="35" t="s">
        <v>747</v>
      </c>
      <c r="E234" s="38">
        <v>40519</v>
      </c>
      <c r="F234" s="39">
        <f t="shared" ca="1" si="14"/>
        <v>9</v>
      </c>
      <c r="G234" s="26" t="s">
        <v>84</v>
      </c>
      <c r="H234" s="42" t="s">
        <v>231</v>
      </c>
      <c r="I234" s="40" t="s">
        <v>398</v>
      </c>
      <c r="J234" s="42" t="s">
        <v>79</v>
      </c>
      <c r="K234" s="35" t="s">
        <v>186</v>
      </c>
      <c r="L234" s="43">
        <v>0</v>
      </c>
      <c r="M234" s="43"/>
      <c r="N234" s="43">
        <f t="shared" si="15"/>
        <v>0</v>
      </c>
      <c r="O234" s="43" t="s">
        <v>80</v>
      </c>
      <c r="P234" s="44" t="s">
        <v>80</v>
      </c>
      <c r="Q234" s="46" t="s">
        <v>52</v>
      </c>
    </row>
    <row r="235" spans="1:17" ht="23.25" customHeight="1">
      <c r="A235" s="24">
        <v>70</v>
      </c>
      <c r="B235" s="35" t="s">
        <v>73</v>
      </c>
      <c r="C235" s="35" t="s">
        <v>381</v>
      </c>
      <c r="D235" s="35" t="s">
        <v>382</v>
      </c>
      <c r="E235" s="38">
        <v>40441</v>
      </c>
      <c r="F235" s="39">
        <f t="shared" ca="1" si="14"/>
        <v>9</v>
      </c>
      <c r="G235" s="26" t="s">
        <v>76</v>
      </c>
      <c r="H235" s="42" t="s">
        <v>383</v>
      </c>
      <c r="I235" s="40" t="s">
        <v>147</v>
      </c>
      <c r="J235" s="42" t="s">
        <v>79</v>
      </c>
      <c r="K235" s="35"/>
      <c r="L235" s="43">
        <v>2</v>
      </c>
      <c r="M235" s="43">
        <v>0</v>
      </c>
      <c r="N235" s="43">
        <f t="shared" si="15"/>
        <v>2</v>
      </c>
      <c r="O235" s="43" t="s">
        <v>58</v>
      </c>
      <c r="P235" s="44" t="s">
        <v>58</v>
      </c>
      <c r="Q235" s="46" t="s">
        <v>52</v>
      </c>
    </row>
    <row r="236" spans="1:17" ht="23.25" customHeight="1">
      <c r="A236" s="24">
        <v>71</v>
      </c>
      <c r="B236" s="35" t="s">
        <v>73</v>
      </c>
      <c r="C236" s="35" t="s">
        <v>145</v>
      </c>
      <c r="D236" s="35" t="s">
        <v>146</v>
      </c>
      <c r="E236" s="38">
        <v>40313</v>
      </c>
      <c r="F236" s="39">
        <f t="shared" ca="1" si="14"/>
        <v>9</v>
      </c>
      <c r="G236" s="26" t="s">
        <v>76</v>
      </c>
      <c r="H236" s="42" t="s">
        <v>77</v>
      </c>
      <c r="I236" s="40" t="s">
        <v>147</v>
      </c>
      <c r="J236" s="42" t="s">
        <v>79</v>
      </c>
      <c r="K236" s="35"/>
      <c r="L236" s="43">
        <v>5</v>
      </c>
      <c r="M236" s="43">
        <v>0</v>
      </c>
      <c r="N236" s="43">
        <f t="shared" si="15"/>
        <v>5</v>
      </c>
      <c r="O236" s="43" t="s">
        <v>58</v>
      </c>
      <c r="P236" s="44" t="s">
        <v>58</v>
      </c>
      <c r="Q236" s="46" t="s">
        <v>52</v>
      </c>
    </row>
    <row r="237" spans="1:17" ht="23.25" customHeight="1">
      <c r="A237" s="24">
        <v>72</v>
      </c>
      <c r="B237" s="35" t="s">
        <v>112</v>
      </c>
      <c r="C237" s="35" t="s">
        <v>1120</v>
      </c>
      <c r="D237" s="35" t="s">
        <v>1121</v>
      </c>
      <c r="E237" s="38">
        <v>40132</v>
      </c>
      <c r="F237" s="39">
        <f t="shared" ca="1" si="14"/>
        <v>10</v>
      </c>
      <c r="G237" s="26" t="s">
        <v>84</v>
      </c>
      <c r="H237" s="42" t="s">
        <v>397</v>
      </c>
      <c r="I237" s="40" t="s">
        <v>743</v>
      </c>
      <c r="J237" s="42" t="s">
        <v>79</v>
      </c>
      <c r="K237" s="35" t="s">
        <v>186</v>
      </c>
      <c r="L237" s="43">
        <v>0</v>
      </c>
      <c r="M237" s="43">
        <v>1</v>
      </c>
      <c r="N237" s="43">
        <f t="shared" si="15"/>
        <v>1</v>
      </c>
      <c r="O237" s="43" t="s">
        <v>80</v>
      </c>
      <c r="P237" s="44" t="s">
        <v>58</v>
      </c>
      <c r="Q237" s="46" t="s">
        <v>52</v>
      </c>
    </row>
    <row r="238" spans="1:17" ht="23.25" customHeight="1">
      <c r="A238" s="24">
        <v>73</v>
      </c>
      <c r="B238" s="35" t="s">
        <v>96</v>
      </c>
      <c r="C238" s="35" t="s">
        <v>369</v>
      </c>
      <c r="D238" s="35" t="s">
        <v>370</v>
      </c>
      <c r="E238" s="38">
        <v>39722</v>
      </c>
      <c r="F238" s="39">
        <f t="shared" ca="1" si="14"/>
        <v>11</v>
      </c>
      <c r="G238" s="26" t="s">
        <v>84</v>
      </c>
      <c r="H238" s="42" t="s">
        <v>159</v>
      </c>
      <c r="I238" s="40" t="s">
        <v>111</v>
      </c>
      <c r="J238" s="42" t="s">
        <v>79</v>
      </c>
      <c r="K238" s="35"/>
      <c r="L238" s="43">
        <v>1</v>
      </c>
      <c r="M238" s="43">
        <v>1</v>
      </c>
      <c r="N238" s="43">
        <f t="shared" si="15"/>
        <v>2</v>
      </c>
      <c r="O238" s="43" t="s">
        <v>58</v>
      </c>
      <c r="P238" s="44" t="s">
        <v>58</v>
      </c>
      <c r="Q238" s="46" t="s">
        <v>52</v>
      </c>
    </row>
    <row r="239" spans="1:17" ht="23.25" customHeight="1">
      <c r="A239" s="24">
        <v>74</v>
      </c>
      <c r="B239" s="35" t="s">
        <v>81</v>
      </c>
      <c r="C239" s="35" t="s">
        <v>519</v>
      </c>
      <c r="D239" s="35" t="s">
        <v>520</v>
      </c>
      <c r="E239" s="38">
        <v>39722</v>
      </c>
      <c r="F239" s="39">
        <f t="shared" ca="1" si="14"/>
        <v>11</v>
      </c>
      <c r="G239" s="26" t="s">
        <v>84</v>
      </c>
      <c r="H239" s="42" t="s">
        <v>521</v>
      </c>
      <c r="I239" s="40" t="s">
        <v>147</v>
      </c>
      <c r="J239" s="42" t="s">
        <v>79</v>
      </c>
      <c r="K239" s="35" t="s">
        <v>186</v>
      </c>
      <c r="L239" s="43">
        <v>1</v>
      </c>
      <c r="M239" s="43">
        <v>0</v>
      </c>
      <c r="N239" s="43">
        <f t="shared" si="15"/>
        <v>1</v>
      </c>
      <c r="O239" s="43" t="s">
        <v>58</v>
      </c>
      <c r="P239" s="44" t="s">
        <v>58</v>
      </c>
      <c r="Q239" s="46" t="s">
        <v>52</v>
      </c>
    </row>
    <row r="240" spans="1:17" ht="23.25" customHeight="1">
      <c r="A240" s="24">
        <v>75</v>
      </c>
      <c r="B240" s="36" t="s">
        <v>104</v>
      </c>
      <c r="C240" s="35" t="s">
        <v>108</v>
      </c>
      <c r="D240" s="35" t="s">
        <v>109</v>
      </c>
      <c r="E240" s="38">
        <v>39479</v>
      </c>
      <c r="F240" s="39">
        <f t="shared" ca="1" si="14"/>
        <v>11</v>
      </c>
      <c r="G240" s="26" t="s">
        <v>76</v>
      </c>
      <c r="H240" s="42" t="s">
        <v>110</v>
      </c>
      <c r="I240" s="40" t="s">
        <v>111</v>
      </c>
      <c r="J240" s="42" t="s">
        <v>79</v>
      </c>
      <c r="K240" s="35"/>
      <c r="L240" s="43">
        <v>5</v>
      </c>
      <c r="M240" s="43">
        <v>1</v>
      </c>
      <c r="N240" s="43">
        <f t="shared" si="15"/>
        <v>6</v>
      </c>
      <c r="O240" s="43" t="s">
        <v>58</v>
      </c>
      <c r="P240" s="44" t="s">
        <v>58</v>
      </c>
      <c r="Q240" s="46" t="s">
        <v>52</v>
      </c>
    </row>
    <row r="241" spans="1:17" ht="23.25" customHeight="1">
      <c r="A241" s="24">
        <v>76</v>
      </c>
      <c r="B241" s="35" t="s">
        <v>104</v>
      </c>
      <c r="C241" s="35" t="s">
        <v>764</v>
      </c>
      <c r="D241" s="35" t="s">
        <v>765</v>
      </c>
      <c r="E241" s="38">
        <v>39798</v>
      </c>
      <c r="F241" s="39">
        <f t="shared" ca="1" si="14"/>
        <v>11</v>
      </c>
      <c r="G241" s="26" t="s">
        <v>76</v>
      </c>
      <c r="H241" s="42" t="s">
        <v>89</v>
      </c>
      <c r="I241" s="40" t="s">
        <v>766</v>
      </c>
      <c r="J241" s="42" t="s">
        <v>79</v>
      </c>
      <c r="K241" s="35"/>
      <c r="L241" s="43">
        <v>0</v>
      </c>
      <c r="M241" s="48"/>
      <c r="N241" s="43">
        <f t="shared" si="15"/>
        <v>0</v>
      </c>
      <c r="O241" s="43" t="s">
        <v>80</v>
      </c>
      <c r="P241" s="44" t="s">
        <v>80</v>
      </c>
      <c r="Q241" s="46" t="s">
        <v>52</v>
      </c>
    </row>
    <row r="242" spans="1:17" ht="23.25" customHeight="1">
      <c r="A242" s="24">
        <v>77</v>
      </c>
      <c r="B242" s="35" t="s">
        <v>96</v>
      </c>
      <c r="C242" s="35" t="s">
        <v>229</v>
      </c>
      <c r="D242" s="35" t="s">
        <v>230</v>
      </c>
      <c r="E242" s="38">
        <v>39155</v>
      </c>
      <c r="F242" s="39">
        <f t="shared" ca="1" si="14"/>
        <v>12</v>
      </c>
      <c r="G242" s="26" t="s">
        <v>84</v>
      </c>
      <c r="H242" s="42" t="s">
        <v>231</v>
      </c>
      <c r="I242" s="40" t="s">
        <v>144</v>
      </c>
      <c r="J242" s="42" t="s">
        <v>79</v>
      </c>
      <c r="K242" s="35"/>
      <c r="L242" s="43">
        <v>3</v>
      </c>
      <c r="M242" s="43">
        <v>0</v>
      </c>
      <c r="N242" s="43">
        <f t="shared" si="15"/>
        <v>3</v>
      </c>
      <c r="O242" s="43" t="s">
        <v>58</v>
      </c>
      <c r="P242" s="44" t="s">
        <v>58</v>
      </c>
      <c r="Q242" s="46" t="s">
        <v>52</v>
      </c>
    </row>
    <row r="243" spans="1:17" ht="23.25" customHeight="1">
      <c r="A243" s="24">
        <v>78</v>
      </c>
      <c r="B243" s="35" t="s">
        <v>127</v>
      </c>
      <c r="C243" s="35" t="s">
        <v>518</v>
      </c>
      <c r="D243" s="35" t="s">
        <v>449</v>
      </c>
      <c r="E243" s="38">
        <v>39155</v>
      </c>
      <c r="F243" s="39">
        <f t="shared" ca="1" si="14"/>
        <v>12</v>
      </c>
      <c r="G243" s="26" t="s">
        <v>84</v>
      </c>
      <c r="H243" s="42" t="s">
        <v>115</v>
      </c>
      <c r="I243" s="40" t="s">
        <v>353</v>
      </c>
      <c r="J243" s="42" t="s">
        <v>79</v>
      </c>
      <c r="K243" s="35"/>
      <c r="L243" s="43">
        <v>1</v>
      </c>
      <c r="M243" s="43">
        <v>0</v>
      </c>
      <c r="N243" s="43">
        <f t="shared" si="15"/>
        <v>1</v>
      </c>
      <c r="O243" s="43" t="s">
        <v>58</v>
      </c>
      <c r="P243" s="44" t="s">
        <v>58</v>
      </c>
      <c r="Q243" s="46" t="s">
        <v>52</v>
      </c>
    </row>
    <row r="244" spans="1:17" ht="23.25" customHeight="1">
      <c r="A244" s="24">
        <v>79</v>
      </c>
      <c r="B244" s="35" t="s">
        <v>73</v>
      </c>
      <c r="C244" s="35" t="s">
        <v>522</v>
      </c>
      <c r="D244" s="35" t="s">
        <v>523</v>
      </c>
      <c r="E244" s="38">
        <v>39155</v>
      </c>
      <c r="F244" s="39">
        <f t="shared" ca="1" si="14"/>
        <v>12</v>
      </c>
      <c r="G244" s="26" t="s">
        <v>76</v>
      </c>
      <c r="H244" s="42" t="s">
        <v>524</v>
      </c>
      <c r="I244" s="40" t="s">
        <v>398</v>
      </c>
      <c r="J244" s="42" t="s">
        <v>79</v>
      </c>
      <c r="K244" s="35"/>
      <c r="L244" s="43">
        <v>1</v>
      </c>
      <c r="M244" s="43">
        <v>0</v>
      </c>
      <c r="N244" s="43">
        <f t="shared" si="15"/>
        <v>1</v>
      </c>
      <c r="O244" s="43" t="s">
        <v>58</v>
      </c>
      <c r="P244" s="44" t="s">
        <v>58</v>
      </c>
      <c r="Q244" s="46" t="s">
        <v>52</v>
      </c>
    </row>
    <row r="245" spans="1:17" ht="23.25" customHeight="1">
      <c r="A245" s="24">
        <v>80</v>
      </c>
      <c r="B245" s="36" t="s">
        <v>127</v>
      </c>
      <c r="C245" s="35" t="s">
        <v>511</v>
      </c>
      <c r="D245" s="35" t="s">
        <v>512</v>
      </c>
      <c r="E245" s="38">
        <v>35928</v>
      </c>
      <c r="F245" s="39">
        <f t="shared" ca="1" si="14"/>
        <v>21</v>
      </c>
      <c r="G245" s="24" t="s">
        <v>84</v>
      </c>
      <c r="H245" s="42" t="s">
        <v>231</v>
      </c>
      <c r="I245" s="41" t="s">
        <v>513</v>
      </c>
      <c r="J245" s="36" t="s">
        <v>95</v>
      </c>
      <c r="K245" s="38"/>
      <c r="L245" s="43">
        <v>0</v>
      </c>
      <c r="M245" s="43"/>
      <c r="N245" s="43">
        <f t="shared" si="15"/>
        <v>0</v>
      </c>
      <c r="O245" s="43" t="s">
        <v>80</v>
      </c>
      <c r="P245" s="44" t="s">
        <v>80</v>
      </c>
      <c r="Q245" s="46" t="s">
        <v>52</v>
      </c>
    </row>
    <row r="246" spans="1:17" ht="23.25" customHeight="1">
      <c r="A246" s="24">
        <v>81</v>
      </c>
      <c r="B246" s="35" t="s">
        <v>73</v>
      </c>
      <c r="C246" s="35" t="s">
        <v>567</v>
      </c>
      <c r="D246" s="35" t="s">
        <v>568</v>
      </c>
      <c r="E246" s="38">
        <v>36130</v>
      </c>
      <c r="F246" s="39">
        <f t="shared" ca="1" si="14"/>
        <v>21</v>
      </c>
      <c r="G246" s="24" t="s">
        <v>76</v>
      </c>
      <c r="H246" s="42" t="s">
        <v>77</v>
      </c>
      <c r="I246" s="41" t="s">
        <v>353</v>
      </c>
      <c r="J246" s="36" t="s">
        <v>95</v>
      </c>
      <c r="K246" s="38"/>
      <c r="L246" s="43">
        <v>5</v>
      </c>
      <c r="M246" s="43">
        <v>0</v>
      </c>
      <c r="N246" s="43">
        <f t="shared" si="15"/>
        <v>5</v>
      </c>
      <c r="O246" s="43" t="s">
        <v>59</v>
      </c>
      <c r="P246" s="44" t="s">
        <v>59</v>
      </c>
      <c r="Q246" s="46" t="s">
        <v>52</v>
      </c>
    </row>
    <row r="247" spans="1:17" ht="23.25" customHeight="1">
      <c r="A247" s="24">
        <v>82</v>
      </c>
      <c r="B247" s="36" t="s">
        <v>81</v>
      </c>
      <c r="C247" s="35" t="s">
        <v>619</v>
      </c>
      <c r="D247" s="35" t="s">
        <v>620</v>
      </c>
      <c r="E247" s="38">
        <v>35814</v>
      </c>
      <c r="F247" s="39">
        <f t="shared" ca="1" si="14"/>
        <v>21</v>
      </c>
      <c r="G247" s="24" t="s">
        <v>84</v>
      </c>
      <c r="H247" s="42" t="s">
        <v>231</v>
      </c>
      <c r="I247" s="41" t="s">
        <v>350</v>
      </c>
      <c r="J247" s="36" t="s">
        <v>95</v>
      </c>
      <c r="K247" s="38"/>
      <c r="L247" s="43">
        <v>0</v>
      </c>
      <c r="M247" s="43"/>
      <c r="N247" s="43">
        <f t="shared" si="15"/>
        <v>0</v>
      </c>
      <c r="O247" s="43" t="s">
        <v>80</v>
      </c>
      <c r="P247" s="44" t="s">
        <v>80</v>
      </c>
      <c r="Q247" s="46" t="s">
        <v>52</v>
      </c>
    </row>
    <row r="248" spans="1:17" ht="23.25" customHeight="1">
      <c r="A248" s="24">
        <v>83</v>
      </c>
      <c r="B248" s="36" t="s">
        <v>127</v>
      </c>
      <c r="C248" s="35" t="s">
        <v>612</v>
      </c>
      <c r="D248" s="35" t="s">
        <v>613</v>
      </c>
      <c r="E248" s="38">
        <v>31987</v>
      </c>
      <c r="F248" s="39">
        <f t="shared" ca="1" si="14"/>
        <v>32</v>
      </c>
      <c r="G248" s="24" t="s">
        <v>84</v>
      </c>
      <c r="H248" s="42" t="s">
        <v>130</v>
      </c>
      <c r="I248" s="41" t="s">
        <v>350</v>
      </c>
      <c r="J248" s="36" t="s">
        <v>95</v>
      </c>
      <c r="K248" s="38"/>
      <c r="L248" s="43">
        <v>0</v>
      </c>
      <c r="M248" s="43"/>
      <c r="N248" s="43">
        <f t="shared" si="15"/>
        <v>0</v>
      </c>
      <c r="O248" s="43" t="s">
        <v>80</v>
      </c>
      <c r="P248" s="44" t="s">
        <v>80</v>
      </c>
      <c r="Q248" s="46" t="s">
        <v>52</v>
      </c>
    </row>
    <row r="249" spans="1:17" ht="23.25" customHeight="1">
      <c r="A249" s="24">
        <v>84</v>
      </c>
      <c r="B249" s="36" t="s">
        <v>555</v>
      </c>
      <c r="C249" s="35" t="s">
        <v>556</v>
      </c>
      <c r="D249" s="35" t="s">
        <v>557</v>
      </c>
      <c r="E249" s="38">
        <v>31055</v>
      </c>
      <c r="F249" s="39">
        <f t="shared" ca="1" si="14"/>
        <v>34</v>
      </c>
      <c r="G249" s="24" t="s">
        <v>84</v>
      </c>
      <c r="H249" s="42" t="s">
        <v>130</v>
      </c>
      <c r="I249" s="41" t="s">
        <v>353</v>
      </c>
      <c r="J249" s="36" t="s">
        <v>95</v>
      </c>
      <c r="K249" s="38"/>
      <c r="L249" s="43">
        <v>0</v>
      </c>
      <c r="M249" s="43">
        <v>1</v>
      </c>
      <c r="N249" s="43">
        <f t="shared" si="15"/>
        <v>1</v>
      </c>
      <c r="O249" s="43" t="s">
        <v>80</v>
      </c>
      <c r="P249" s="44" t="s">
        <v>58</v>
      </c>
      <c r="Q249" s="46" t="s">
        <v>52</v>
      </c>
    </row>
    <row r="250" spans="1:17" ht="23.25" customHeight="1">
      <c r="A250" s="24">
        <v>85</v>
      </c>
      <c r="B250" s="36" t="s">
        <v>112</v>
      </c>
      <c r="C250" s="35" t="s">
        <v>665</v>
      </c>
      <c r="D250" s="35" t="s">
        <v>582</v>
      </c>
      <c r="E250" s="38">
        <v>30817</v>
      </c>
      <c r="F250" s="39">
        <f t="shared" ca="1" si="14"/>
        <v>35</v>
      </c>
      <c r="G250" s="24" t="s">
        <v>84</v>
      </c>
      <c r="H250" s="42" t="s">
        <v>231</v>
      </c>
      <c r="I250" s="41" t="s">
        <v>596</v>
      </c>
      <c r="J250" s="36" t="s">
        <v>95</v>
      </c>
      <c r="K250" s="38"/>
      <c r="L250" s="43">
        <v>0</v>
      </c>
      <c r="M250" s="43"/>
      <c r="N250" s="43">
        <f t="shared" si="15"/>
        <v>0</v>
      </c>
      <c r="O250" s="43" t="s">
        <v>80</v>
      </c>
      <c r="P250" s="44" t="s">
        <v>80</v>
      </c>
      <c r="Q250" s="46" t="s">
        <v>52</v>
      </c>
    </row>
    <row r="251" spans="1:17" ht="23.25" customHeight="1">
      <c r="A251" s="24">
        <v>86</v>
      </c>
      <c r="B251" s="35" t="s">
        <v>73</v>
      </c>
      <c r="C251" s="35" t="s">
        <v>542</v>
      </c>
      <c r="D251" s="35" t="s">
        <v>543</v>
      </c>
      <c r="E251" s="38">
        <v>30098</v>
      </c>
      <c r="F251" s="39">
        <f t="shared" ca="1" si="14"/>
        <v>37</v>
      </c>
      <c r="G251" s="24" t="s">
        <v>76</v>
      </c>
      <c r="H251" s="42" t="s">
        <v>383</v>
      </c>
      <c r="I251" s="41" t="s">
        <v>147</v>
      </c>
      <c r="J251" s="36" t="s">
        <v>95</v>
      </c>
      <c r="K251" s="38"/>
      <c r="L251" s="43">
        <v>0</v>
      </c>
      <c r="M251" s="43">
        <v>1</v>
      </c>
      <c r="N251" s="43">
        <f t="shared" si="15"/>
        <v>1</v>
      </c>
      <c r="O251" s="43" t="s">
        <v>80</v>
      </c>
      <c r="P251" s="44" t="s">
        <v>58</v>
      </c>
      <c r="Q251" s="46" t="s">
        <v>52</v>
      </c>
    </row>
    <row r="252" spans="1:17" ht="23.25" customHeight="1">
      <c r="A252" s="24">
        <v>87</v>
      </c>
      <c r="B252" s="36" t="s">
        <v>127</v>
      </c>
      <c r="C252" s="35" t="s">
        <v>641</v>
      </c>
      <c r="D252" s="35" t="s">
        <v>642</v>
      </c>
      <c r="E252" s="38">
        <v>30167</v>
      </c>
      <c r="F252" s="39">
        <f t="shared" ca="1" si="14"/>
        <v>37</v>
      </c>
      <c r="G252" s="24" t="s">
        <v>84</v>
      </c>
      <c r="H252" s="42" t="s">
        <v>152</v>
      </c>
      <c r="I252" s="41" t="s">
        <v>584</v>
      </c>
      <c r="J252" s="36" t="s">
        <v>95</v>
      </c>
      <c r="K252" s="38"/>
      <c r="L252" s="43">
        <v>0</v>
      </c>
      <c r="M252" s="43"/>
      <c r="N252" s="43">
        <f t="shared" si="15"/>
        <v>0</v>
      </c>
      <c r="O252" s="43" t="s">
        <v>80</v>
      </c>
      <c r="P252" s="44" t="s">
        <v>80</v>
      </c>
      <c r="Q252" s="46" t="s">
        <v>52</v>
      </c>
    </row>
    <row r="253" spans="1:17" ht="23.25" customHeight="1">
      <c r="A253" s="24">
        <v>88</v>
      </c>
      <c r="B253" s="36" t="s">
        <v>81</v>
      </c>
      <c r="C253" s="35" t="s">
        <v>581</v>
      </c>
      <c r="D253" s="35" t="s">
        <v>582</v>
      </c>
      <c r="E253" s="38">
        <v>29738</v>
      </c>
      <c r="F253" s="39">
        <f t="shared" ca="1" si="14"/>
        <v>38</v>
      </c>
      <c r="G253" s="24" t="s">
        <v>540</v>
      </c>
      <c r="H253" s="42" t="s">
        <v>583</v>
      </c>
      <c r="I253" s="41" t="s">
        <v>584</v>
      </c>
      <c r="J253" s="36" t="s">
        <v>95</v>
      </c>
      <c r="K253" s="38"/>
      <c r="L253" s="43">
        <v>0</v>
      </c>
      <c r="M253" s="43"/>
      <c r="N253" s="43">
        <f t="shared" si="15"/>
        <v>0</v>
      </c>
      <c r="O253" s="43" t="s">
        <v>80</v>
      </c>
      <c r="P253" s="44" t="s">
        <v>80</v>
      </c>
      <c r="Q253" s="46" t="s">
        <v>52</v>
      </c>
    </row>
    <row r="254" spans="1:17" ht="23.25" customHeight="1">
      <c r="A254" s="24">
        <v>89</v>
      </c>
      <c r="B254" s="36" t="s">
        <v>127</v>
      </c>
      <c r="C254" s="35" t="s">
        <v>609</v>
      </c>
      <c r="D254" s="35" t="s">
        <v>610</v>
      </c>
      <c r="E254" s="38">
        <v>29357</v>
      </c>
      <c r="F254" s="39">
        <f t="shared" ca="1" si="14"/>
        <v>39</v>
      </c>
      <c r="G254" s="24" t="s">
        <v>84</v>
      </c>
      <c r="H254" s="42" t="s">
        <v>611</v>
      </c>
      <c r="I254" s="41" t="s">
        <v>398</v>
      </c>
      <c r="J254" s="36" t="s">
        <v>95</v>
      </c>
      <c r="K254" s="38"/>
      <c r="L254" s="43">
        <v>0</v>
      </c>
      <c r="M254" s="43">
        <v>1</v>
      </c>
      <c r="N254" s="43">
        <f t="shared" si="15"/>
        <v>1</v>
      </c>
      <c r="O254" s="43" t="s">
        <v>80</v>
      </c>
      <c r="P254" s="44" t="s">
        <v>58</v>
      </c>
      <c r="Q254" s="46" t="s">
        <v>52</v>
      </c>
    </row>
    <row r="255" spans="1:17" ht="23.25" customHeight="1">
      <c r="A255" s="28" t="s">
        <v>53</v>
      </c>
      <c r="B255" s="29"/>
      <c r="C255" s="30"/>
      <c r="D255" s="31"/>
      <c r="E255" s="31"/>
      <c r="F255" s="30">
        <v>-1</v>
      </c>
      <c r="G255" s="31"/>
      <c r="H255" s="31"/>
      <c r="I255" s="32"/>
      <c r="J255" s="31"/>
      <c r="K255" s="31"/>
      <c r="L255" s="15"/>
      <c r="M255" s="15"/>
      <c r="N255" s="15"/>
      <c r="O255" s="15"/>
      <c r="P255" s="33"/>
      <c r="Q255" s="55" t="s">
        <v>53</v>
      </c>
    </row>
    <row r="256" spans="1:17" ht="23.25" customHeight="1">
      <c r="A256" s="24">
        <v>1</v>
      </c>
      <c r="B256" s="46" t="s">
        <v>96</v>
      </c>
      <c r="C256" s="35" t="s">
        <v>666</v>
      </c>
      <c r="D256" s="35" t="s">
        <v>667</v>
      </c>
      <c r="E256" s="37">
        <v>42464</v>
      </c>
      <c r="F256" s="39">
        <f t="shared" ref="F256:F287" ca="1" si="16">(YEAR(NOW())-YEAR(E256))</f>
        <v>3</v>
      </c>
      <c r="G256" s="26" t="s">
        <v>84</v>
      </c>
      <c r="H256" s="36" t="s">
        <v>85</v>
      </c>
      <c r="I256" s="40" t="s">
        <v>177</v>
      </c>
      <c r="J256" s="42" t="s">
        <v>79</v>
      </c>
      <c r="K256" s="35"/>
      <c r="L256" s="43">
        <v>0</v>
      </c>
      <c r="M256" s="43">
        <v>1</v>
      </c>
      <c r="N256" s="43">
        <f t="shared" ref="N256:N287" si="17">SUM(I256:M256)</f>
        <v>1</v>
      </c>
      <c r="O256" s="43" t="s">
        <v>80</v>
      </c>
      <c r="P256" s="44" t="s">
        <v>57</v>
      </c>
      <c r="Q256" s="46" t="s">
        <v>53</v>
      </c>
    </row>
    <row r="257" spans="1:17" ht="23.25" customHeight="1">
      <c r="A257" s="24">
        <v>2</v>
      </c>
      <c r="B257" s="35" t="s">
        <v>96</v>
      </c>
      <c r="C257" s="35" t="s">
        <v>668</v>
      </c>
      <c r="D257" s="35" t="s">
        <v>669</v>
      </c>
      <c r="E257" s="37">
        <v>42310</v>
      </c>
      <c r="F257" s="39">
        <f t="shared" ca="1" si="16"/>
        <v>4</v>
      </c>
      <c r="G257" s="26" t="s">
        <v>84</v>
      </c>
      <c r="H257" s="42" t="s">
        <v>99</v>
      </c>
      <c r="I257" s="40" t="s">
        <v>373</v>
      </c>
      <c r="J257" s="42" t="s">
        <v>79</v>
      </c>
      <c r="K257" s="35"/>
      <c r="L257" s="43">
        <v>1</v>
      </c>
      <c r="M257" s="43">
        <v>0</v>
      </c>
      <c r="N257" s="43">
        <f t="shared" si="17"/>
        <v>1</v>
      </c>
      <c r="O257" s="43" t="s">
        <v>57</v>
      </c>
      <c r="P257" s="44" t="s">
        <v>57</v>
      </c>
      <c r="Q257" s="46" t="s">
        <v>53</v>
      </c>
    </row>
    <row r="258" spans="1:17" ht="23.25" customHeight="1">
      <c r="A258" s="24">
        <v>3</v>
      </c>
      <c r="B258" s="35" t="s">
        <v>96</v>
      </c>
      <c r="C258" s="35" t="s">
        <v>154</v>
      </c>
      <c r="D258" s="35" t="s">
        <v>155</v>
      </c>
      <c r="E258" s="38">
        <v>41730</v>
      </c>
      <c r="F258" s="39">
        <f t="shared" ca="1" si="16"/>
        <v>5</v>
      </c>
      <c r="G258" s="26" t="s">
        <v>84</v>
      </c>
      <c r="H258" s="42" t="s">
        <v>85</v>
      </c>
      <c r="I258" s="40" t="s">
        <v>156</v>
      </c>
      <c r="J258" s="42" t="s">
        <v>79</v>
      </c>
      <c r="K258" s="35"/>
      <c r="L258" s="43">
        <v>2</v>
      </c>
      <c r="M258" s="43">
        <v>2</v>
      </c>
      <c r="N258" s="43">
        <f t="shared" si="17"/>
        <v>4</v>
      </c>
      <c r="O258" s="43" t="s">
        <v>57</v>
      </c>
      <c r="P258" s="44" t="s">
        <v>57</v>
      </c>
      <c r="Q258" s="46" t="s">
        <v>53</v>
      </c>
    </row>
    <row r="259" spans="1:17" ht="23.25" customHeight="1">
      <c r="A259" s="24">
        <v>4</v>
      </c>
      <c r="B259" s="35" t="s">
        <v>96</v>
      </c>
      <c r="C259" s="35" t="s">
        <v>1158</v>
      </c>
      <c r="D259" s="35" t="s">
        <v>1159</v>
      </c>
      <c r="E259" s="38">
        <v>41730</v>
      </c>
      <c r="F259" s="39">
        <f t="shared" ca="1" si="16"/>
        <v>5</v>
      </c>
      <c r="G259" s="26" t="s">
        <v>84</v>
      </c>
      <c r="H259" s="42" t="s">
        <v>85</v>
      </c>
      <c r="I259" s="40" t="s">
        <v>177</v>
      </c>
      <c r="J259" s="42" t="s">
        <v>79</v>
      </c>
      <c r="K259" s="35"/>
      <c r="L259" s="43">
        <v>0</v>
      </c>
      <c r="M259" s="43">
        <v>0</v>
      </c>
      <c r="N259" s="43">
        <f t="shared" si="17"/>
        <v>0</v>
      </c>
      <c r="O259" s="43" t="s">
        <v>80</v>
      </c>
      <c r="P259" s="44" t="s">
        <v>80</v>
      </c>
      <c r="Q259" s="46" t="s">
        <v>53</v>
      </c>
    </row>
    <row r="260" spans="1:17" ht="23.25" customHeight="1">
      <c r="A260" s="24">
        <v>5</v>
      </c>
      <c r="B260" s="35" t="s">
        <v>96</v>
      </c>
      <c r="C260" s="35" t="s">
        <v>160</v>
      </c>
      <c r="D260" s="35" t="s">
        <v>161</v>
      </c>
      <c r="E260" s="38">
        <v>41730</v>
      </c>
      <c r="F260" s="39">
        <f t="shared" ca="1" si="16"/>
        <v>5</v>
      </c>
      <c r="G260" s="26" t="s">
        <v>84</v>
      </c>
      <c r="H260" s="42" t="s">
        <v>99</v>
      </c>
      <c r="I260" s="40" t="s">
        <v>90</v>
      </c>
      <c r="J260" s="42" t="s">
        <v>79</v>
      </c>
      <c r="K260" s="35"/>
      <c r="L260" s="43">
        <v>3</v>
      </c>
      <c r="M260" s="43">
        <v>1</v>
      </c>
      <c r="N260" s="43">
        <f t="shared" si="17"/>
        <v>4</v>
      </c>
      <c r="O260" s="43" t="s">
        <v>57</v>
      </c>
      <c r="P260" s="44" t="s">
        <v>57</v>
      </c>
      <c r="Q260" s="46" t="s">
        <v>53</v>
      </c>
    </row>
    <row r="261" spans="1:17" ht="23.25" customHeight="1">
      <c r="A261" s="24">
        <v>6</v>
      </c>
      <c r="B261" s="35" t="s">
        <v>73</v>
      </c>
      <c r="C261" s="35" t="s">
        <v>232</v>
      </c>
      <c r="D261" s="35" t="s">
        <v>233</v>
      </c>
      <c r="E261" s="37">
        <v>41866</v>
      </c>
      <c r="F261" s="39">
        <f t="shared" ca="1" si="16"/>
        <v>5</v>
      </c>
      <c r="G261" s="26" t="s">
        <v>76</v>
      </c>
      <c r="H261" s="36" t="s">
        <v>77</v>
      </c>
      <c r="I261" s="40" t="s">
        <v>168</v>
      </c>
      <c r="J261" s="42" t="s">
        <v>79</v>
      </c>
      <c r="K261" s="35"/>
      <c r="L261" s="43">
        <v>3</v>
      </c>
      <c r="M261" s="43">
        <v>0</v>
      </c>
      <c r="N261" s="43">
        <f t="shared" si="17"/>
        <v>3</v>
      </c>
      <c r="O261" s="43" t="s">
        <v>57</v>
      </c>
      <c r="P261" s="44" t="s">
        <v>57</v>
      </c>
      <c r="Q261" s="46" t="s">
        <v>53</v>
      </c>
    </row>
    <row r="262" spans="1:17" ht="23.25" customHeight="1">
      <c r="A262" s="24">
        <v>7</v>
      </c>
      <c r="B262" s="35" t="s">
        <v>81</v>
      </c>
      <c r="C262" s="35" t="s">
        <v>356</v>
      </c>
      <c r="D262" s="35" t="s">
        <v>357</v>
      </c>
      <c r="E262" s="38">
        <v>41730</v>
      </c>
      <c r="F262" s="39">
        <f t="shared" ca="1" si="16"/>
        <v>5</v>
      </c>
      <c r="G262" s="26" t="s">
        <v>84</v>
      </c>
      <c r="H262" s="42" t="s">
        <v>231</v>
      </c>
      <c r="I262" s="40" t="s">
        <v>358</v>
      </c>
      <c r="J262" s="42" t="s">
        <v>79</v>
      </c>
      <c r="K262" s="35"/>
      <c r="L262" s="43">
        <v>2</v>
      </c>
      <c r="M262" s="43">
        <v>0</v>
      </c>
      <c r="N262" s="43">
        <f t="shared" si="17"/>
        <v>2</v>
      </c>
      <c r="O262" s="43" t="s">
        <v>57</v>
      </c>
      <c r="P262" s="44" t="s">
        <v>57</v>
      </c>
      <c r="Q262" s="46" t="s">
        <v>53</v>
      </c>
    </row>
    <row r="263" spans="1:17" ht="23.25" customHeight="1">
      <c r="A263" s="24">
        <v>8</v>
      </c>
      <c r="B263" s="35" t="s">
        <v>96</v>
      </c>
      <c r="C263" s="35" t="s">
        <v>239</v>
      </c>
      <c r="D263" s="35" t="s">
        <v>240</v>
      </c>
      <c r="E263" s="38">
        <v>41730</v>
      </c>
      <c r="F263" s="39">
        <f t="shared" ca="1" si="16"/>
        <v>5</v>
      </c>
      <c r="G263" s="26" t="s">
        <v>84</v>
      </c>
      <c r="H263" s="42" t="s">
        <v>85</v>
      </c>
      <c r="I263" s="40" t="s">
        <v>177</v>
      </c>
      <c r="J263" s="42" t="s">
        <v>79</v>
      </c>
      <c r="K263" s="35" t="s">
        <v>186</v>
      </c>
      <c r="L263" s="43">
        <v>1</v>
      </c>
      <c r="M263" s="43">
        <v>2</v>
      </c>
      <c r="N263" s="43">
        <f t="shared" si="17"/>
        <v>3</v>
      </c>
      <c r="O263" s="43" t="s">
        <v>57</v>
      </c>
      <c r="P263" s="44" t="s">
        <v>57</v>
      </c>
      <c r="Q263" s="46" t="s">
        <v>53</v>
      </c>
    </row>
    <row r="264" spans="1:17" ht="23.25" customHeight="1">
      <c r="A264" s="24">
        <v>9</v>
      </c>
      <c r="B264" s="35" t="s">
        <v>96</v>
      </c>
      <c r="C264" s="35" t="s">
        <v>656</v>
      </c>
      <c r="D264" s="35" t="s">
        <v>657</v>
      </c>
      <c r="E264" s="37">
        <v>41872</v>
      </c>
      <c r="F264" s="39">
        <f t="shared" ca="1" si="16"/>
        <v>5</v>
      </c>
      <c r="G264" s="26" t="s">
        <v>84</v>
      </c>
      <c r="H264" s="42" t="s">
        <v>85</v>
      </c>
      <c r="I264" s="40" t="s">
        <v>403</v>
      </c>
      <c r="J264" s="42" t="s">
        <v>79</v>
      </c>
      <c r="K264" s="35"/>
      <c r="L264" s="43">
        <v>1</v>
      </c>
      <c r="M264" s="43">
        <v>0</v>
      </c>
      <c r="N264" s="43">
        <f t="shared" si="17"/>
        <v>1</v>
      </c>
      <c r="O264" s="43" t="s">
        <v>57</v>
      </c>
      <c r="P264" s="44" t="s">
        <v>57</v>
      </c>
      <c r="Q264" s="46" t="s">
        <v>53</v>
      </c>
    </row>
    <row r="265" spans="1:17" ht="23.25" customHeight="1">
      <c r="A265" s="24">
        <v>10</v>
      </c>
      <c r="B265" s="35" t="s">
        <v>96</v>
      </c>
      <c r="C265" s="35" t="s">
        <v>361</v>
      </c>
      <c r="D265" s="35" t="s">
        <v>362</v>
      </c>
      <c r="E265" s="38">
        <v>41730</v>
      </c>
      <c r="F265" s="39">
        <f t="shared" ca="1" si="16"/>
        <v>5</v>
      </c>
      <c r="G265" s="26" t="s">
        <v>84</v>
      </c>
      <c r="H265" s="42" t="s">
        <v>99</v>
      </c>
      <c r="I265" s="40" t="s">
        <v>174</v>
      </c>
      <c r="J265" s="42" t="s">
        <v>79</v>
      </c>
      <c r="K265" s="35"/>
      <c r="L265" s="43">
        <v>2</v>
      </c>
      <c r="M265" s="43">
        <v>0</v>
      </c>
      <c r="N265" s="43">
        <f t="shared" si="17"/>
        <v>2</v>
      </c>
      <c r="O265" s="43" t="s">
        <v>57</v>
      </c>
      <c r="P265" s="44" t="s">
        <v>57</v>
      </c>
      <c r="Q265" s="46" t="s">
        <v>53</v>
      </c>
    </row>
    <row r="266" spans="1:17" ht="23.25" customHeight="1">
      <c r="A266" s="24">
        <v>11</v>
      </c>
      <c r="B266" s="35" t="s">
        <v>81</v>
      </c>
      <c r="C266" s="35" t="s">
        <v>187</v>
      </c>
      <c r="D266" s="35" t="s">
        <v>188</v>
      </c>
      <c r="E266" s="38">
        <v>41730</v>
      </c>
      <c r="F266" s="39">
        <f t="shared" ca="1" si="16"/>
        <v>5</v>
      </c>
      <c r="G266" s="26" t="s">
        <v>84</v>
      </c>
      <c r="H266" s="42" t="s">
        <v>85</v>
      </c>
      <c r="I266" s="40" t="s">
        <v>168</v>
      </c>
      <c r="J266" s="42" t="s">
        <v>79</v>
      </c>
      <c r="K266" s="35"/>
      <c r="L266" s="43">
        <v>2</v>
      </c>
      <c r="M266" s="43">
        <v>2</v>
      </c>
      <c r="N266" s="43">
        <f t="shared" si="17"/>
        <v>4</v>
      </c>
      <c r="O266" s="43" t="s">
        <v>57</v>
      </c>
      <c r="P266" s="44" t="s">
        <v>57</v>
      </c>
      <c r="Q266" s="46" t="s">
        <v>53</v>
      </c>
    </row>
    <row r="267" spans="1:17" ht="23.25" customHeight="1">
      <c r="A267" s="24">
        <v>12</v>
      </c>
      <c r="B267" s="35" t="s">
        <v>96</v>
      </c>
      <c r="C267" s="35" t="s">
        <v>658</v>
      </c>
      <c r="D267" s="35" t="s">
        <v>659</v>
      </c>
      <c r="E267" s="38">
        <v>41281</v>
      </c>
      <c r="F267" s="39">
        <f t="shared" ca="1" si="16"/>
        <v>6</v>
      </c>
      <c r="G267" s="26" t="s">
        <v>84</v>
      </c>
      <c r="H267" s="42" t="s">
        <v>99</v>
      </c>
      <c r="I267" s="40" t="s">
        <v>174</v>
      </c>
      <c r="J267" s="42" t="s">
        <v>79</v>
      </c>
      <c r="K267" s="35"/>
      <c r="L267" s="43">
        <v>1</v>
      </c>
      <c r="M267" s="43">
        <v>0</v>
      </c>
      <c r="N267" s="43">
        <f t="shared" si="17"/>
        <v>1</v>
      </c>
      <c r="O267" s="43" t="s">
        <v>57</v>
      </c>
      <c r="P267" s="44" t="s">
        <v>57</v>
      </c>
      <c r="Q267" s="46" t="s">
        <v>53</v>
      </c>
    </row>
    <row r="268" spans="1:17" ht="23.25" customHeight="1">
      <c r="A268" s="24">
        <v>13</v>
      </c>
      <c r="B268" s="35" t="s">
        <v>96</v>
      </c>
      <c r="C268" s="35" t="s">
        <v>166</v>
      </c>
      <c r="D268" s="35" t="s">
        <v>167</v>
      </c>
      <c r="E268" s="38">
        <v>41281</v>
      </c>
      <c r="F268" s="39">
        <f t="shared" ca="1" si="16"/>
        <v>6</v>
      </c>
      <c r="G268" s="26" t="s">
        <v>84</v>
      </c>
      <c r="H268" s="42" t="s">
        <v>85</v>
      </c>
      <c r="I268" s="40" t="s">
        <v>168</v>
      </c>
      <c r="J268" s="42" t="s">
        <v>79</v>
      </c>
      <c r="K268" s="35"/>
      <c r="L268" s="43">
        <v>3</v>
      </c>
      <c r="M268" s="43">
        <v>1</v>
      </c>
      <c r="N268" s="43">
        <f t="shared" si="17"/>
        <v>4</v>
      </c>
      <c r="O268" s="43" t="s">
        <v>57</v>
      </c>
      <c r="P268" s="44" t="s">
        <v>57</v>
      </c>
      <c r="Q268" s="46" t="s">
        <v>53</v>
      </c>
    </row>
    <row r="269" spans="1:17" ht="23.25" customHeight="1">
      <c r="A269" s="24">
        <v>14</v>
      </c>
      <c r="B269" s="35" t="s">
        <v>96</v>
      </c>
      <c r="C269" s="35" t="s">
        <v>175</v>
      </c>
      <c r="D269" s="35" t="s">
        <v>176</v>
      </c>
      <c r="E269" s="38">
        <v>41281</v>
      </c>
      <c r="F269" s="39">
        <f t="shared" ca="1" si="16"/>
        <v>6</v>
      </c>
      <c r="G269" s="26" t="s">
        <v>84</v>
      </c>
      <c r="H269" s="42" t="s">
        <v>85</v>
      </c>
      <c r="I269" s="40" t="s">
        <v>177</v>
      </c>
      <c r="J269" s="42" t="s">
        <v>79</v>
      </c>
      <c r="K269" s="35"/>
      <c r="L269" s="43">
        <v>4</v>
      </c>
      <c r="M269" s="43">
        <v>0</v>
      </c>
      <c r="N269" s="43">
        <f t="shared" si="17"/>
        <v>4</v>
      </c>
      <c r="O269" s="43" t="s">
        <v>57</v>
      </c>
      <c r="P269" s="44" t="s">
        <v>57</v>
      </c>
      <c r="Q269" s="46" t="s">
        <v>53</v>
      </c>
    </row>
    <row r="270" spans="1:17" ht="23.25" customHeight="1">
      <c r="A270" s="24">
        <v>15</v>
      </c>
      <c r="B270" s="35" t="s">
        <v>96</v>
      </c>
      <c r="C270" s="35" t="s">
        <v>663</v>
      </c>
      <c r="D270" s="35" t="s">
        <v>664</v>
      </c>
      <c r="E270" s="38">
        <v>41281</v>
      </c>
      <c r="F270" s="39">
        <f t="shared" ca="1" si="16"/>
        <v>6</v>
      </c>
      <c r="G270" s="26" t="s">
        <v>84</v>
      </c>
      <c r="H270" s="42" t="s">
        <v>99</v>
      </c>
      <c r="I270" s="40" t="s">
        <v>174</v>
      </c>
      <c r="J270" s="42" t="s">
        <v>79</v>
      </c>
      <c r="K270" s="35"/>
      <c r="L270" s="43">
        <v>1</v>
      </c>
      <c r="M270" s="43">
        <v>0</v>
      </c>
      <c r="N270" s="43">
        <f t="shared" si="17"/>
        <v>1</v>
      </c>
      <c r="O270" s="43" t="s">
        <v>57</v>
      </c>
      <c r="P270" s="44" t="s">
        <v>57</v>
      </c>
      <c r="Q270" s="46" t="s">
        <v>53</v>
      </c>
    </row>
    <row r="271" spans="1:17" ht="23.25" customHeight="1">
      <c r="A271" s="24">
        <v>16</v>
      </c>
      <c r="B271" s="35" t="s">
        <v>96</v>
      </c>
      <c r="C271" s="35" t="s">
        <v>366</v>
      </c>
      <c r="D271" s="35" t="s">
        <v>367</v>
      </c>
      <c r="E271" s="38">
        <v>41502</v>
      </c>
      <c r="F271" s="39">
        <f t="shared" ca="1" si="16"/>
        <v>6</v>
      </c>
      <c r="G271" s="26" t="s">
        <v>84</v>
      </c>
      <c r="H271" s="42" t="s">
        <v>368</v>
      </c>
      <c r="I271" s="40" t="s">
        <v>358</v>
      </c>
      <c r="J271" s="42" t="s">
        <v>79</v>
      </c>
      <c r="K271" s="35"/>
      <c r="L271" s="43">
        <v>2</v>
      </c>
      <c r="M271" s="43">
        <v>0</v>
      </c>
      <c r="N271" s="43">
        <f t="shared" si="17"/>
        <v>2</v>
      </c>
      <c r="O271" s="43" t="s">
        <v>57</v>
      </c>
      <c r="P271" s="44" t="s">
        <v>57</v>
      </c>
      <c r="Q271" s="46" t="s">
        <v>53</v>
      </c>
    </row>
    <row r="272" spans="1:17" ht="23.25" customHeight="1">
      <c r="A272" s="24">
        <v>17</v>
      </c>
      <c r="B272" s="36" t="s">
        <v>670</v>
      </c>
      <c r="C272" s="47" t="s">
        <v>671</v>
      </c>
      <c r="D272" s="47" t="s">
        <v>672</v>
      </c>
      <c r="E272" s="37">
        <v>41548</v>
      </c>
      <c r="F272" s="39">
        <f t="shared" ca="1" si="16"/>
        <v>6</v>
      </c>
      <c r="G272" s="45" t="s">
        <v>84</v>
      </c>
      <c r="H272" s="42" t="s">
        <v>673</v>
      </c>
      <c r="I272" s="41" t="s">
        <v>674</v>
      </c>
      <c r="J272" s="46" t="s">
        <v>226</v>
      </c>
      <c r="K272" s="39"/>
      <c r="L272" s="43">
        <v>1</v>
      </c>
      <c r="M272" s="43">
        <v>0</v>
      </c>
      <c r="N272" s="43">
        <f t="shared" si="17"/>
        <v>1</v>
      </c>
      <c r="O272" s="43" t="s">
        <v>57</v>
      </c>
      <c r="P272" s="44" t="s">
        <v>57</v>
      </c>
      <c r="Q272" s="46" t="s">
        <v>53</v>
      </c>
    </row>
    <row r="273" spans="1:17" ht="23.25" customHeight="1">
      <c r="A273" s="24">
        <v>18</v>
      </c>
      <c r="B273" s="35" t="s">
        <v>96</v>
      </c>
      <c r="C273" s="35" t="s">
        <v>675</v>
      </c>
      <c r="D273" s="35" t="s">
        <v>676</v>
      </c>
      <c r="E273" s="38">
        <v>41281</v>
      </c>
      <c r="F273" s="39">
        <f t="shared" ca="1" si="16"/>
        <v>6</v>
      </c>
      <c r="G273" s="26" t="s">
        <v>84</v>
      </c>
      <c r="H273" s="36" t="s">
        <v>368</v>
      </c>
      <c r="I273" s="40" t="s">
        <v>358</v>
      </c>
      <c r="J273" s="42" t="s">
        <v>79</v>
      </c>
      <c r="K273" s="35"/>
      <c r="L273" s="43">
        <v>0</v>
      </c>
      <c r="M273" s="43">
        <v>1</v>
      </c>
      <c r="N273" s="43">
        <f t="shared" si="17"/>
        <v>1</v>
      </c>
      <c r="O273" s="43" t="s">
        <v>80</v>
      </c>
      <c r="P273" s="44" t="s">
        <v>57</v>
      </c>
      <c r="Q273" s="46" t="s">
        <v>53</v>
      </c>
    </row>
    <row r="274" spans="1:17" ht="23.25" customHeight="1">
      <c r="A274" s="24">
        <v>19</v>
      </c>
      <c r="B274" s="35" t="s">
        <v>96</v>
      </c>
      <c r="C274" s="35" t="s">
        <v>371</v>
      </c>
      <c r="D274" s="35" t="s">
        <v>372</v>
      </c>
      <c r="E274" s="38">
        <v>41281</v>
      </c>
      <c r="F274" s="39">
        <f t="shared" ca="1" si="16"/>
        <v>6</v>
      </c>
      <c r="G274" s="26" t="s">
        <v>84</v>
      </c>
      <c r="H274" s="42" t="s">
        <v>85</v>
      </c>
      <c r="I274" s="40" t="s">
        <v>373</v>
      </c>
      <c r="J274" s="42" t="s">
        <v>79</v>
      </c>
      <c r="K274" s="35"/>
      <c r="L274" s="43">
        <v>0</v>
      </c>
      <c r="M274" s="43">
        <v>2</v>
      </c>
      <c r="N274" s="43">
        <f t="shared" si="17"/>
        <v>2</v>
      </c>
      <c r="O274" s="43" t="s">
        <v>80</v>
      </c>
      <c r="P274" s="44" t="s">
        <v>57</v>
      </c>
      <c r="Q274" s="46" t="s">
        <v>53</v>
      </c>
    </row>
    <row r="275" spans="1:17" ht="23.25" customHeight="1">
      <c r="A275" s="24">
        <v>20</v>
      </c>
      <c r="B275" s="35" t="s">
        <v>96</v>
      </c>
      <c r="C275" s="35" t="s">
        <v>1125</v>
      </c>
      <c r="D275" s="35" t="s">
        <v>1126</v>
      </c>
      <c r="E275" s="38">
        <v>41244</v>
      </c>
      <c r="F275" s="39">
        <f t="shared" ca="1" si="16"/>
        <v>7</v>
      </c>
      <c r="G275" s="26" t="s">
        <v>84</v>
      </c>
      <c r="H275" s="42" t="s">
        <v>85</v>
      </c>
      <c r="I275" s="40" t="s">
        <v>177</v>
      </c>
      <c r="J275" s="42" t="s">
        <v>79</v>
      </c>
      <c r="K275" s="35"/>
      <c r="L275" s="43">
        <v>0</v>
      </c>
      <c r="M275" s="43">
        <v>1</v>
      </c>
      <c r="N275" s="43">
        <f t="shared" si="17"/>
        <v>1</v>
      </c>
      <c r="O275" s="43" t="s">
        <v>80</v>
      </c>
      <c r="P275" s="44" t="s">
        <v>58</v>
      </c>
      <c r="Q275" s="46" t="s">
        <v>53</v>
      </c>
    </row>
    <row r="276" spans="1:17" ht="23.25" customHeight="1">
      <c r="A276" s="24">
        <v>21</v>
      </c>
      <c r="B276" s="36" t="s">
        <v>104</v>
      </c>
      <c r="C276" s="35" t="s">
        <v>1127</v>
      </c>
      <c r="D276" s="35" t="s">
        <v>1128</v>
      </c>
      <c r="E276" s="38">
        <v>41061</v>
      </c>
      <c r="F276" s="39">
        <f t="shared" ca="1" si="16"/>
        <v>7</v>
      </c>
      <c r="G276" s="26" t="s">
        <v>76</v>
      </c>
      <c r="H276" s="42" t="s">
        <v>89</v>
      </c>
      <c r="I276" s="40" t="s">
        <v>738</v>
      </c>
      <c r="J276" s="42" t="s">
        <v>79</v>
      </c>
      <c r="K276" s="35"/>
      <c r="L276" s="43">
        <v>1</v>
      </c>
      <c r="M276" s="43">
        <v>0</v>
      </c>
      <c r="N276" s="43">
        <f t="shared" si="17"/>
        <v>1</v>
      </c>
      <c r="O276" s="43" t="s">
        <v>58</v>
      </c>
      <c r="P276" s="44" t="s">
        <v>58</v>
      </c>
      <c r="Q276" s="46" t="s">
        <v>53</v>
      </c>
    </row>
    <row r="277" spans="1:17" ht="23.25" customHeight="1">
      <c r="A277" s="24">
        <v>22</v>
      </c>
      <c r="B277" s="35" t="s">
        <v>96</v>
      </c>
      <c r="C277" s="35" t="s">
        <v>877</v>
      </c>
      <c r="D277" s="35" t="s">
        <v>878</v>
      </c>
      <c r="E277" s="38">
        <v>41171</v>
      </c>
      <c r="F277" s="39">
        <f t="shared" ca="1" si="16"/>
        <v>7</v>
      </c>
      <c r="G277" s="26" t="s">
        <v>84</v>
      </c>
      <c r="H277" s="42" t="s">
        <v>85</v>
      </c>
      <c r="I277" s="40" t="s">
        <v>86</v>
      </c>
      <c r="J277" s="42" t="s">
        <v>79</v>
      </c>
      <c r="K277" s="35"/>
      <c r="L277" s="43">
        <v>2</v>
      </c>
      <c r="M277" s="43">
        <v>1</v>
      </c>
      <c r="N277" s="43">
        <f t="shared" si="17"/>
        <v>3</v>
      </c>
      <c r="O277" s="43" t="s">
        <v>58</v>
      </c>
      <c r="P277" s="44" t="s">
        <v>58</v>
      </c>
      <c r="Q277" s="46" t="s">
        <v>53</v>
      </c>
    </row>
    <row r="278" spans="1:17" ht="23.25" customHeight="1">
      <c r="A278" s="24">
        <v>23</v>
      </c>
      <c r="B278" s="35" t="s">
        <v>81</v>
      </c>
      <c r="C278" s="35" t="s">
        <v>778</v>
      </c>
      <c r="D278" s="35" t="s">
        <v>779</v>
      </c>
      <c r="E278" s="38">
        <v>41177</v>
      </c>
      <c r="F278" s="39">
        <f t="shared" ca="1" si="16"/>
        <v>7</v>
      </c>
      <c r="G278" s="26" t="s">
        <v>84</v>
      </c>
      <c r="H278" s="42" t="s">
        <v>85</v>
      </c>
      <c r="I278" s="40" t="s">
        <v>403</v>
      </c>
      <c r="J278" s="42" t="s">
        <v>79</v>
      </c>
      <c r="K278" s="35"/>
      <c r="L278" s="43">
        <v>0</v>
      </c>
      <c r="M278" s="43">
        <v>0</v>
      </c>
      <c r="N278" s="43">
        <f t="shared" si="17"/>
        <v>0</v>
      </c>
      <c r="O278" s="43" t="s">
        <v>80</v>
      </c>
      <c r="P278" s="44" t="s">
        <v>80</v>
      </c>
      <c r="Q278" s="46" t="s">
        <v>53</v>
      </c>
    </row>
    <row r="279" spans="1:17" ht="23.25" customHeight="1">
      <c r="A279" s="24">
        <v>24</v>
      </c>
      <c r="B279" s="35" t="s">
        <v>81</v>
      </c>
      <c r="C279" s="35" t="s">
        <v>1137</v>
      </c>
      <c r="D279" s="35" t="s">
        <v>1138</v>
      </c>
      <c r="E279" s="38">
        <v>41266</v>
      </c>
      <c r="F279" s="39">
        <f t="shared" ca="1" si="16"/>
        <v>7</v>
      </c>
      <c r="G279" s="26" t="s">
        <v>84</v>
      </c>
      <c r="H279" s="42" t="s">
        <v>85</v>
      </c>
      <c r="I279" s="40" t="s">
        <v>403</v>
      </c>
      <c r="J279" s="42" t="s">
        <v>79</v>
      </c>
      <c r="K279" s="35"/>
      <c r="L279" s="43">
        <v>1</v>
      </c>
      <c r="M279" s="43">
        <v>0</v>
      </c>
      <c r="N279" s="43">
        <f t="shared" si="17"/>
        <v>1</v>
      </c>
      <c r="O279" s="43" t="s">
        <v>58</v>
      </c>
      <c r="P279" s="44" t="s">
        <v>58</v>
      </c>
      <c r="Q279" s="46" t="s">
        <v>53</v>
      </c>
    </row>
    <row r="280" spans="1:17" ht="23.25" customHeight="1">
      <c r="A280" s="24">
        <v>25</v>
      </c>
      <c r="B280" s="35" t="s">
        <v>81</v>
      </c>
      <c r="C280" s="35" t="s">
        <v>82</v>
      </c>
      <c r="D280" s="35" t="s">
        <v>83</v>
      </c>
      <c r="E280" s="38">
        <v>41244</v>
      </c>
      <c r="F280" s="39">
        <f t="shared" ca="1" si="16"/>
        <v>7</v>
      </c>
      <c r="G280" s="26" t="s">
        <v>84</v>
      </c>
      <c r="H280" s="36" t="s">
        <v>85</v>
      </c>
      <c r="I280" s="40" t="s">
        <v>86</v>
      </c>
      <c r="J280" s="42" t="s">
        <v>79</v>
      </c>
      <c r="K280" s="35"/>
      <c r="L280" s="43">
        <v>6</v>
      </c>
      <c r="M280" s="43">
        <v>2</v>
      </c>
      <c r="N280" s="43">
        <f t="shared" si="17"/>
        <v>8</v>
      </c>
      <c r="O280" s="43" t="s">
        <v>58</v>
      </c>
      <c r="P280" s="44" t="s">
        <v>58</v>
      </c>
      <c r="Q280" s="46" t="s">
        <v>53</v>
      </c>
    </row>
    <row r="281" spans="1:17" ht="23.25" customHeight="1">
      <c r="A281" s="24">
        <v>26</v>
      </c>
      <c r="B281" s="35" t="s">
        <v>96</v>
      </c>
      <c r="C281" s="35" t="s">
        <v>995</v>
      </c>
      <c r="D281" s="35" t="s">
        <v>996</v>
      </c>
      <c r="E281" s="38">
        <v>41244</v>
      </c>
      <c r="F281" s="39">
        <f t="shared" ca="1" si="16"/>
        <v>7</v>
      </c>
      <c r="G281" s="26" t="s">
        <v>84</v>
      </c>
      <c r="H281" s="42" t="s">
        <v>99</v>
      </c>
      <c r="I281" s="40" t="s">
        <v>174</v>
      </c>
      <c r="J281" s="42" t="s">
        <v>79</v>
      </c>
      <c r="K281" s="35"/>
      <c r="L281" s="43">
        <v>2</v>
      </c>
      <c r="M281" s="43">
        <v>0</v>
      </c>
      <c r="N281" s="43">
        <f t="shared" si="17"/>
        <v>2</v>
      </c>
      <c r="O281" s="43" t="s">
        <v>58</v>
      </c>
      <c r="P281" s="44" t="s">
        <v>58</v>
      </c>
      <c r="Q281" s="46" t="s">
        <v>53</v>
      </c>
    </row>
    <row r="282" spans="1:17" ht="23.25" customHeight="1">
      <c r="A282" s="24">
        <v>27</v>
      </c>
      <c r="B282" s="35" t="s">
        <v>96</v>
      </c>
      <c r="C282" s="35" t="s">
        <v>1148</v>
      </c>
      <c r="D282" s="35" t="s">
        <v>1149</v>
      </c>
      <c r="E282" s="38">
        <v>41171</v>
      </c>
      <c r="F282" s="39">
        <f t="shared" ca="1" si="16"/>
        <v>7</v>
      </c>
      <c r="G282" s="26" t="s">
        <v>84</v>
      </c>
      <c r="H282" s="42" t="s">
        <v>99</v>
      </c>
      <c r="I282" s="40" t="s">
        <v>174</v>
      </c>
      <c r="J282" s="42" t="s">
        <v>79</v>
      </c>
      <c r="K282" s="35" t="s">
        <v>186</v>
      </c>
      <c r="L282" s="43">
        <v>0</v>
      </c>
      <c r="M282" s="43">
        <v>1</v>
      </c>
      <c r="N282" s="43">
        <f t="shared" si="17"/>
        <v>1</v>
      </c>
      <c r="O282" s="43" t="s">
        <v>80</v>
      </c>
      <c r="P282" s="44" t="s">
        <v>58</v>
      </c>
      <c r="Q282" s="46" t="s">
        <v>53</v>
      </c>
    </row>
    <row r="283" spans="1:17" ht="23.25" customHeight="1">
      <c r="A283" s="24">
        <v>28</v>
      </c>
      <c r="B283" s="35" t="s">
        <v>96</v>
      </c>
      <c r="C283" s="35" t="s">
        <v>829</v>
      </c>
      <c r="D283" s="35" t="s">
        <v>129</v>
      </c>
      <c r="E283" s="38">
        <v>41244</v>
      </c>
      <c r="F283" s="39">
        <f t="shared" ca="1" si="16"/>
        <v>7</v>
      </c>
      <c r="G283" s="26" t="s">
        <v>84</v>
      </c>
      <c r="H283" s="42" t="s">
        <v>85</v>
      </c>
      <c r="I283" s="40" t="s">
        <v>86</v>
      </c>
      <c r="J283" s="42" t="s">
        <v>79</v>
      </c>
      <c r="K283" s="35"/>
      <c r="L283" s="43">
        <v>4</v>
      </c>
      <c r="M283" s="43">
        <v>2</v>
      </c>
      <c r="N283" s="43">
        <f t="shared" si="17"/>
        <v>6</v>
      </c>
      <c r="O283" s="43" t="s">
        <v>58</v>
      </c>
      <c r="P283" s="44" t="s">
        <v>58</v>
      </c>
      <c r="Q283" s="46" t="s">
        <v>53</v>
      </c>
    </row>
    <row r="284" spans="1:17" ht="23.25" customHeight="1">
      <c r="A284" s="24">
        <v>29</v>
      </c>
      <c r="B284" s="35" t="s">
        <v>96</v>
      </c>
      <c r="C284" s="35" t="s">
        <v>183</v>
      </c>
      <c r="D284" s="35" t="s">
        <v>1150</v>
      </c>
      <c r="E284" s="38">
        <v>41244</v>
      </c>
      <c r="F284" s="39">
        <f t="shared" ca="1" si="16"/>
        <v>7</v>
      </c>
      <c r="G284" s="26" t="s">
        <v>84</v>
      </c>
      <c r="H284" s="42" t="s">
        <v>1151</v>
      </c>
      <c r="I284" s="40" t="s">
        <v>177</v>
      </c>
      <c r="J284" s="42" t="s">
        <v>79</v>
      </c>
      <c r="K284" s="35" t="s">
        <v>186</v>
      </c>
      <c r="L284" s="43">
        <v>0</v>
      </c>
      <c r="M284" s="43">
        <v>1</v>
      </c>
      <c r="N284" s="43">
        <f t="shared" si="17"/>
        <v>1</v>
      </c>
      <c r="O284" s="43" t="s">
        <v>80</v>
      </c>
      <c r="P284" s="44" t="s">
        <v>58</v>
      </c>
      <c r="Q284" s="46" t="s">
        <v>53</v>
      </c>
    </row>
    <row r="285" spans="1:17" ht="23.25" customHeight="1">
      <c r="A285" s="24">
        <v>30</v>
      </c>
      <c r="B285" s="35" t="s">
        <v>81</v>
      </c>
      <c r="C285" s="35" t="s">
        <v>855</v>
      </c>
      <c r="D285" s="35" t="s">
        <v>856</v>
      </c>
      <c r="E285" s="38">
        <v>41244</v>
      </c>
      <c r="F285" s="39">
        <f t="shared" ca="1" si="16"/>
        <v>7</v>
      </c>
      <c r="G285" s="26" t="s">
        <v>84</v>
      </c>
      <c r="H285" s="42" t="s">
        <v>85</v>
      </c>
      <c r="I285" s="40" t="s">
        <v>86</v>
      </c>
      <c r="J285" s="42" t="s">
        <v>79</v>
      </c>
      <c r="K285" s="35"/>
      <c r="L285" s="43">
        <v>3</v>
      </c>
      <c r="M285" s="43">
        <v>1</v>
      </c>
      <c r="N285" s="43">
        <f t="shared" si="17"/>
        <v>4</v>
      </c>
      <c r="O285" s="43" t="s">
        <v>58</v>
      </c>
      <c r="P285" s="44" t="s">
        <v>58</v>
      </c>
      <c r="Q285" s="46" t="s">
        <v>53</v>
      </c>
    </row>
    <row r="286" spans="1:17" ht="23.25" customHeight="1">
      <c r="A286" s="24">
        <v>31</v>
      </c>
      <c r="B286" s="35" t="s">
        <v>112</v>
      </c>
      <c r="C286" s="35" t="s">
        <v>1152</v>
      </c>
      <c r="D286" s="35" t="s">
        <v>1153</v>
      </c>
      <c r="E286" s="38">
        <v>41244</v>
      </c>
      <c r="F286" s="39">
        <f t="shared" ca="1" si="16"/>
        <v>7</v>
      </c>
      <c r="G286" s="26" t="s">
        <v>84</v>
      </c>
      <c r="H286" s="36" t="s">
        <v>529</v>
      </c>
      <c r="I286" s="40" t="s">
        <v>358</v>
      </c>
      <c r="J286" s="42" t="s">
        <v>79</v>
      </c>
      <c r="K286" s="35"/>
      <c r="L286" s="43">
        <v>1</v>
      </c>
      <c r="M286" s="43">
        <v>0</v>
      </c>
      <c r="N286" s="43">
        <f t="shared" si="17"/>
        <v>1</v>
      </c>
      <c r="O286" s="43" t="s">
        <v>58</v>
      </c>
      <c r="P286" s="44" t="s">
        <v>58</v>
      </c>
      <c r="Q286" s="46" t="s">
        <v>53</v>
      </c>
    </row>
    <row r="287" spans="1:17" ht="23.25" customHeight="1">
      <c r="A287" s="24">
        <v>32</v>
      </c>
      <c r="B287" s="35" t="s">
        <v>96</v>
      </c>
      <c r="C287" s="35" t="s">
        <v>882</v>
      </c>
      <c r="D287" s="35" t="s">
        <v>883</v>
      </c>
      <c r="E287" s="38">
        <v>41244</v>
      </c>
      <c r="F287" s="39">
        <f t="shared" ca="1" si="16"/>
        <v>7</v>
      </c>
      <c r="G287" s="26" t="s">
        <v>84</v>
      </c>
      <c r="H287" s="42" t="s">
        <v>85</v>
      </c>
      <c r="I287" s="40" t="s">
        <v>86</v>
      </c>
      <c r="J287" s="42" t="s">
        <v>79</v>
      </c>
      <c r="K287" s="35"/>
      <c r="L287" s="43">
        <v>2</v>
      </c>
      <c r="M287" s="43">
        <v>1</v>
      </c>
      <c r="N287" s="43">
        <f t="shared" si="17"/>
        <v>3</v>
      </c>
      <c r="O287" s="43" t="s">
        <v>58</v>
      </c>
      <c r="P287" s="44" t="s">
        <v>58</v>
      </c>
      <c r="Q287" s="46" t="s">
        <v>53</v>
      </c>
    </row>
    <row r="288" spans="1:17" ht="23.25" customHeight="1">
      <c r="A288" s="24">
        <v>33</v>
      </c>
      <c r="B288" s="35" t="s">
        <v>81</v>
      </c>
      <c r="C288" s="35" t="s">
        <v>830</v>
      </c>
      <c r="D288" s="35" t="s">
        <v>831</v>
      </c>
      <c r="E288" s="38">
        <v>41171</v>
      </c>
      <c r="F288" s="39">
        <f t="shared" ref="F288:F319" ca="1" si="18">(YEAR(NOW())-YEAR(E288))</f>
        <v>7</v>
      </c>
      <c r="G288" s="26" t="s">
        <v>84</v>
      </c>
      <c r="H288" s="42" t="s">
        <v>85</v>
      </c>
      <c r="I288" s="40" t="s">
        <v>86</v>
      </c>
      <c r="J288" s="42" t="s">
        <v>79</v>
      </c>
      <c r="K288" s="35"/>
      <c r="L288" s="43">
        <v>6</v>
      </c>
      <c r="M288" s="43">
        <v>0</v>
      </c>
      <c r="N288" s="43">
        <f t="shared" ref="N288:N319" si="19">SUM(I288:M288)</f>
        <v>6</v>
      </c>
      <c r="O288" s="43" t="s">
        <v>58</v>
      </c>
      <c r="P288" s="44" t="s">
        <v>58</v>
      </c>
      <c r="Q288" s="46" t="s">
        <v>53</v>
      </c>
    </row>
    <row r="289" spans="1:17" ht="23.25" customHeight="1">
      <c r="A289" s="24">
        <v>34</v>
      </c>
      <c r="B289" s="36" t="s">
        <v>96</v>
      </c>
      <c r="C289" s="36" t="s">
        <v>1064</v>
      </c>
      <c r="D289" s="36" t="s">
        <v>1156</v>
      </c>
      <c r="E289" s="37">
        <v>41052</v>
      </c>
      <c r="F289" s="39">
        <f t="shared" ca="1" si="18"/>
        <v>7</v>
      </c>
      <c r="G289" s="45" t="s">
        <v>84</v>
      </c>
      <c r="H289" s="36" t="s">
        <v>85</v>
      </c>
      <c r="I289" s="41" t="s">
        <v>156</v>
      </c>
      <c r="J289" s="46" t="s">
        <v>116</v>
      </c>
      <c r="K289" s="39"/>
      <c r="L289" s="43">
        <v>0</v>
      </c>
      <c r="M289" s="43">
        <v>1</v>
      </c>
      <c r="N289" s="43">
        <f t="shared" si="19"/>
        <v>1</v>
      </c>
      <c r="O289" s="43" t="s">
        <v>80</v>
      </c>
      <c r="P289" s="44" t="s">
        <v>58</v>
      </c>
      <c r="Q289" s="46" t="s">
        <v>53</v>
      </c>
    </row>
    <row r="290" spans="1:17" ht="23.25" customHeight="1">
      <c r="A290" s="24">
        <v>35</v>
      </c>
      <c r="B290" s="35" t="s">
        <v>112</v>
      </c>
      <c r="C290" s="35" t="s">
        <v>884</v>
      </c>
      <c r="D290" s="35" t="s">
        <v>885</v>
      </c>
      <c r="E290" s="38">
        <v>41171</v>
      </c>
      <c r="F290" s="39">
        <f t="shared" ca="1" si="18"/>
        <v>7</v>
      </c>
      <c r="G290" s="26" t="s">
        <v>84</v>
      </c>
      <c r="H290" s="42" t="s">
        <v>85</v>
      </c>
      <c r="I290" s="40" t="s">
        <v>177</v>
      </c>
      <c r="J290" s="42" t="s">
        <v>79</v>
      </c>
      <c r="K290" s="35"/>
      <c r="L290" s="43">
        <v>3</v>
      </c>
      <c r="M290" s="43">
        <v>0</v>
      </c>
      <c r="N290" s="43">
        <f t="shared" si="19"/>
        <v>3</v>
      </c>
      <c r="O290" s="43" t="s">
        <v>58</v>
      </c>
      <c r="P290" s="44" t="s">
        <v>58</v>
      </c>
      <c r="Q290" s="46" t="s">
        <v>53</v>
      </c>
    </row>
    <row r="291" spans="1:17" ht="23.25" customHeight="1">
      <c r="A291" s="24">
        <v>36</v>
      </c>
      <c r="B291" s="35" t="s">
        <v>96</v>
      </c>
      <c r="C291" s="35" t="s">
        <v>1162</v>
      </c>
      <c r="D291" s="35" t="s">
        <v>1163</v>
      </c>
      <c r="E291" s="38">
        <v>41257</v>
      </c>
      <c r="F291" s="39">
        <f t="shared" ca="1" si="18"/>
        <v>7</v>
      </c>
      <c r="G291" s="26" t="s">
        <v>84</v>
      </c>
      <c r="H291" s="42" t="s">
        <v>85</v>
      </c>
      <c r="I291" s="40" t="s">
        <v>373</v>
      </c>
      <c r="J291" s="42" t="s">
        <v>79</v>
      </c>
      <c r="K291" s="35"/>
      <c r="L291" s="43">
        <v>1</v>
      </c>
      <c r="M291" s="43">
        <v>0</v>
      </c>
      <c r="N291" s="43">
        <f t="shared" si="19"/>
        <v>1</v>
      </c>
      <c r="O291" s="43" t="s">
        <v>58</v>
      </c>
      <c r="P291" s="44" t="s">
        <v>58</v>
      </c>
      <c r="Q291" s="46" t="s">
        <v>53</v>
      </c>
    </row>
    <row r="292" spans="1:17" ht="23.25" customHeight="1">
      <c r="A292" s="24">
        <v>37</v>
      </c>
      <c r="B292" s="36" t="s">
        <v>96</v>
      </c>
      <c r="C292" s="36" t="s">
        <v>1166</v>
      </c>
      <c r="D292" s="36" t="s">
        <v>1167</v>
      </c>
      <c r="E292" s="37">
        <v>41052</v>
      </c>
      <c r="F292" s="39">
        <f t="shared" ca="1" si="18"/>
        <v>7</v>
      </c>
      <c r="G292" s="45" t="s">
        <v>84</v>
      </c>
      <c r="H292" s="36" t="s">
        <v>99</v>
      </c>
      <c r="I292" s="41" t="s">
        <v>174</v>
      </c>
      <c r="J292" s="46" t="s">
        <v>116</v>
      </c>
      <c r="K292" s="39"/>
      <c r="L292" s="43">
        <v>0</v>
      </c>
      <c r="M292" s="43">
        <v>1</v>
      </c>
      <c r="N292" s="43">
        <f t="shared" si="19"/>
        <v>1</v>
      </c>
      <c r="O292" s="43" t="s">
        <v>80</v>
      </c>
      <c r="P292" s="44" t="s">
        <v>58</v>
      </c>
      <c r="Q292" s="46" t="s">
        <v>53</v>
      </c>
    </row>
    <row r="293" spans="1:17" ht="23.25" customHeight="1">
      <c r="A293" s="24">
        <v>38</v>
      </c>
      <c r="B293" s="35" t="s">
        <v>96</v>
      </c>
      <c r="C293" s="35" t="s">
        <v>888</v>
      </c>
      <c r="D293" s="35" t="s">
        <v>889</v>
      </c>
      <c r="E293" s="38">
        <v>41244</v>
      </c>
      <c r="F293" s="39">
        <f t="shared" ca="1" si="18"/>
        <v>7</v>
      </c>
      <c r="G293" s="26" t="s">
        <v>84</v>
      </c>
      <c r="H293" s="42" t="s">
        <v>99</v>
      </c>
      <c r="I293" s="40" t="s">
        <v>373</v>
      </c>
      <c r="J293" s="42" t="s">
        <v>79</v>
      </c>
      <c r="K293" s="35"/>
      <c r="L293" s="43">
        <v>2</v>
      </c>
      <c r="M293" s="43">
        <v>1</v>
      </c>
      <c r="N293" s="43">
        <f t="shared" si="19"/>
        <v>3</v>
      </c>
      <c r="O293" s="43" t="s">
        <v>58</v>
      </c>
      <c r="P293" s="44" t="s">
        <v>58</v>
      </c>
      <c r="Q293" s="46" t="s">
        <v>53</v>
      </c>
    </row>
    <row r="294" spans="1:17" ht="23.25" customHeight="1">
      <c r="A294" s="24">
        <v>39</v>
      </c>
      <c r="B294" s="35" t="s">
        <v>81</v>
      </c>
      <c r="C294" s="35" t="s">
        <v>408</v>
      </c>
      <c r="D294" s="35" t="s">
        <v>890</v>
      </c>
      <c r="E294" s="38">
        <v>41171</v>
      </c>
      <c r="F294" s="39">
        <f t="shared" ca="1" si="18"/>
        <v>7</v>
      </c>
      <c r="G294" s="26" t="s">
        <v>84</v>
      </c>
      <c r="H294" s="36" t="s">
        <v>115</v>
      </c>
      <c r="I294" s="40" t="s">
        <v>90</v>
      </c>
      <c r="J294" s="42" t="s">
        <v>79</v>
      </c>
      <c r="K294" s="35"/>
      <c r="L294" s="43">
        <v>3</v>
      </c>
      <c r="M294" s="43">
        <v>0</v>
      </c>
      <c r="N294" s="43">
        <f t="shared" si="19"/>
        <v>3</v>
      </c>
      <c r="O294" s="43" t="s">
        <v>58</v>
      </c>
      <c r="P294" s="44" t="s">
        <v>58</v>
      </c>
      <c r="Q294" s="46" t="s">
        <v>53</v>
      </c>
    </row>
    <row r="295" spans="1:17" ht="23.25" customHeight="1">
      <c r="A295" s="24">
        <v>40</v>
      </c>
      <c r="B295" s="35" t="s">
        <v>81</v>
      </c>
      <c r="C295" s="35" t="s">
        <v>999</v>
      </c>
      <c r="D295" s="35" t="s">
        <v>1000</v>
      </c>
      <c r="E295" s="38">
        <v>41244</v>
      </c>
      <c r="F295" s="39">
        <f t="shared" ca="1" si="18"/>
        <v>7</v>
      </c>
      <c r="G295" s="26" t="s">
        <v>84</v>
      </c>
      <c r="H295" s="36" t="s">
        <v>85</v>
      </c>
      <c r="I295" s="40" t="s">
        <v>373</v>
      </c>
      <c r="J295" s="42" t="s">
        <v>79</v>
      </c>
      <c r="K295" s="35"/>
      <c r="L295" s="43">
        <v>2</v>
      </c>
      <c r="M295" s="43">
        <v>0</v>
      </c>
      <c r="N295" s="43">
        <f t="shared" si="19"/>
        <v>2</v>
      </c>
      <c r="O295" s="43" t="s">
        <v>58</v>
      </c>
      <c r="P295" s="44" t="s">
        <v>58</v>
      </c>
      <c r="Q295" s="46" t="s">
        <v>53</v>
      </c>
    </row>
    <row r="296" spans="1:17" ht="23.25" customHeight="1">
      <c r="A296" s="24">
        <v>41</v>
      </c>
      <c r="B296" s="35" t="s">
        <v>96</v>
      </c>
      <c r="C296" s="35" t="s">
        <v>914</v>
      </c>
      <c r="D296" s="35" t="s">
        <v>915</v>
      </c>
      <c r="E296" s="38">
        <v>41244</v>
      </c>
      <c r="F296" s="39">
        <f t="shared" ca="1" si="18"/>
        <v>7</v>
      </c>
      <c r="G296" s="26" t="s">
        <v>84</v>
      </c>
      <c r="H296" s="42" t="s">
        <v>115</v>
      </c>
      <c r="I296" s="40" t="s">
        <v>90</v>
      </c>
      <c r="J296" s="42" t="s">
        <v>79</v>
      </c>
      <c r="K296" s="35"/>
      <c r="L296" s="43">
        <v>2</v>
      </c>
      <c r="M296" s="43">
        <v>1</v>
      </c>
      <c r="N296" s="43">
        <f t="shared" si="19"/>
        <v>3</v>
      </c>
      <c r="O296" s="43" t="s">
        <v>58</v>
      </c>
      <c r="P296" s="44" t="s">
        <v>58</v>
      </c>
      <c r="Q296" s="46" t="s">
        <v>53</v>
      </c>
    </row>
    <row r="297" spans="1:17" ht="23.25" customHeight="1">
      <c r="A297" s="24">
        <v>42</v>
      </c>
      <c r="B297" s="35" t="s">
        <v>96</v>
      </c>
      <c r="C297" s="35" t="s">
        <v>1168</v>
      </c>
      <c r="D297" s="35" t="s">
        <v>1169</v>
      </c>
      <c r="E297" s="38">
        <v>41244</v>
      </c>
      <c r="F297" s="39">
        <f t="shared" ca="1" si="18"/>
        <v>7</v>
      </c>
      <c r="G297" s="26" t="s">
        <v>84</v>
      </c>
      <c r="H297" s="42" t="s">
        <v>1170</v>
      </c>
      <c r="I297" s="40" t="s">
        <v>86</v>
      </c>
      <c r="J297" s="42" t="s">
        <v>79</v>
      </c>
      <c r="K297" s="35"/>
      <c r="L297" s="43">
        <v>0</v>
      </c>
      <c r="M297" s="43">
        <v>1</v>
      </c>
      <c r="N297" s="43">
        <f t="shared" si="19"/>
        <v>1</v>
      </c>
      <c r="O297" s="43" t="s">
        <v>80</v>
      </c>
      <c r="P297" s="44" t="s">
        <v>58</v>
      </c>
      <c r="Q297" s="46" t="s">
        <v>53</v>
      </c>
    </row>
    <row r="298" spans="1:17" ht="23.25" customHeight="1">
      <c r="A298" s="24">
        <v>43</v>
      </c>
      <c r="B298" s="36" t="s">
        <v>96</v>
      </c>
      <c r="C298" s="36" t="s">
        <v>1003</v>
      </c>
      <c r="D298" s="36" t="s">
        <v>1004</v>
      </c>
      <c r="E298" s="37">
        <v>41157</v>
      </c>
      <c r="F298" s="39">
        <f t="shared" ca="1" si="18"/>
        <v>7</v>
      </c>
      <c r="G298" s="50" t="s">
        <v>84</v>
      </c>
      <c r="H298" s="36" t="s">
        <v>99</v>
      </c>
      <c r="I298" s="41" t="s">
        <v>358</v>
      </c>
      <c r="J298" s="46" t="s">
        <v>116</v>
      </c>
      <c r="K298" s="39"/>
      <c r="L298" s="43">
        <v>2</v>
      </c>
      <c r="M298" s="43">
        <v>0</v>
      </c>
      <c r="N298" s="43">
        <f t="shared" si="19"/>
        <v>2</v>
      </c>
      <c r="O298" s="43" t="s">
        <v>58</v>
      </c>
      <c r="P298" s="44" t="s">
        <v>58</v>
      </c>
      <c r="Q298" s="46" t="s">
        <v>53</v>
      </c>
    </row>
    <row r="299" spans="1:17" ht="23.25" customHeight="1">
      <c r="A299" s="24">
        <v>44</v>
      </c>
      <c r="B299" s="35" t="s">
        <v>96</v>
      </c>
      <c r="C299" s="35" t="s">
        <v>1171</v>
      </c>
      <c r="D299" s="35" t="s">
        <v>1172</v>
      </c>
      <c r="E299" s="38">
        <v>41120</v>
      </c>
      <c r="F299" s="39">
        <f t="shared" ca="1" si="18"/>
        <v>7</v>
      </c>
      <c r="G299" s="26" t="s">
        <v>84</v>
      </c>
      <c r="H299" s="42" t="s">
        <v>1173</v>
      </c>
      <c r="I299" s="40" t="s">
        <v>86</v>
      </c>
      <c r="J299" s="42" t="s">
        <v>79</v>
      </c>
      <c r="K299" s="35" t="s">
        <v>186</v>
      </c>
      <c r="L299" s="43">
        <v>1</v>
      </c>
      <c r="M299" s="43">
        <v>0</v>
      </c>
      <c r="N299" s="43">
        <f t="shared" si="19"/>
        <v>1</v>
      </c>
      <c r="O299" s="43" t="s">
        <v>58</v>
      </c>
      <c r="P299" s="44" t="s">
        <v>58</v>
      </c>
      <c r="Q299" s="46" t="s">
        <v>53</v>
      </c>
    </row>
    <row r="300" spans="1:17" ht="23.25" customHeight="1">
      <c r="A300" s="24">
        <v>45</v>
      </c>
      <c r="B300" s="35" t="s">
        <v>73</v>
      </c>
      <c r="C300" s="35" t="s">
        <v>172</v>
      </c>
      <c r="D300" s="35" t="s">
        <v>173</v>
      </c>
      <c r="E300" s="38">
        <v>40694</v>
      </c>
      <c r="F300" s="39">
        <f t="shared" ca="1" si="18"/>
        <v>8</v>
      </c>
      <c r="G300" s="26" t="s">
        <v>76</v>
      </c>
      <c r="H300" s="42" t="s">
        <v>89</v>
      </c>
      <c r="I300" s="40" t="s">
        <v>174</v>
      </c>
      <c r="J300" s="42" t="s">
        <v>79</v>
      </c>
      <c r="K300" s="35"/>
      <c r="L300" s="43">
        <v>3</v>
      </c>
      <c r="M300" s="43">
        <v>1</v>
      </c>
      <c r="N300" s="43">
        <f t="shared" si="19"/>
        <v>4</v>
      </c>
      <c r="O300" s="43" t="s">
        <v>58</v>
      </c>
      <c r="P300" s="44" t="s">
        <v>58</v>
      </c>
      <c r="Q300" s="46" t="s">
        <v>53</v>
      </c>
    </row>
    <row r="301" spans="1:17" ht="23.25" customHeight="1">
      <c r="A301" s="24">
        <v>46</v>
      </c>
      <c r="B301" s="36" t="s">
        <v>127</v>
      </c>
      <c r="C301" s="47" t="s">
        <v>525</v>
      </c>
      <c r="D301" s="47" t="s">
        <v>425</v>
      </c>
      <c r="E301" s="37">
        <v>40817</v>
      </c>
      <c r="F301" s="39">
        <f t="shared" ca="1" si="18"/>
        <v>8</v>
      </c>
      <c r="G301" s="45" t="s">
        <v>84</v>
      </c>
      <c r="H301" s="42" t="s">
        <v>345</v>
      </c>
      <c r="I301" s="41" t="s">
        <v>526</v>
      </c>
      <c r="J301" s="46" t="s">
        <v>226</v>
      </c>
      <c r="K301" s="39"/>
      <c r="L301" s="43">
        <v>1</v>
      </c>
      <c r="M301" s="43">
        <v>0</v>
      </c>
      <c r="N301" s="43">
        <f t="shared" si="19"/>
        <v>1</v>
      </c>
      <c r="O301" s="43" t="s">
        <v>58</v>
      </c>
      <c r="P301" s="44" t="s">
        <v>58</v>
      </c>
      <c r="Q301" s="46" t="s">
        <v>53</v>
      </c>
    </row>
    <row r="302" spans="1:17" ht="23.25" customHeight="1">
      <c r="A302" s="24">
        <v>47</v>
      </c>
      <c r="B302" s="35" t="s">
        <v>96</v>
      </c>
      <c r="C302" s="35" t="s">
        <v>1146</v>
      </c>
      <c r="D302" s="35" t="s">
        <v>1147</v>
      </c>
      <c r="E302" s="38">
        <v>40829</v>
      </c>
      <c r="F302" s="39">
        <f t="shared" ca="1" si="18"/>
        <v>8</v>
      </c>
      <c r="G302" s="26" t="s">
        <v>84</v>
      </c>
      <c r="H302" s="42" t="s">
        <v>529</v>
      </c>
      <c r="I302" s="40" t="s">
        <v>358</v>
      </c>
      <c r="J302" s="42" t="s">
        <v>79</v>
      </c>
      <c r="K302" s="35" t="s">
        <v>186</v>
      </c>
      <c r="L302" s="43">
        <v>0</v>
      </c>
      <c r="M302" s="43">
        <v>1</v>
      </c>
      <c r="N302" s="43">
        <f t="shared" si="19"/>
        <v>1</v>
      </c>
      <c r="O302" s="43" t="s">
        <v>80</v>
      </c>
      <c r="P302" s="44" t="s">
        <v>58</v>
      </c>
      <c r="Q302" s="46" t="s">
        <v>53</v>
      </c>
    </row>
    <row r="303" spans="1:17" ht="23.25" customHeight="1">
      <c r="A303" s="24">
        <v>48</v>
      </c>
      <c r="B303" s="36" t="s">
        <v>112</v>
      </c>
      <c r="C303" s="36" t="s">
        <v>113</v>
      </c>
      <c r="D303" s="36" t="s">
        <v>114</v>
      </c>
      <c r="E303" s="37">
        <v>40693</v>
      </c>
      <c r="F303" s="39">
        <f t="shared" ca="1" si="18"/>
        <v>8</v>
      </c>
      <c r="G303" s="45" t="s">
        <v>84</v>
      </c>
      <c r="H303" s="36" t="s">
        <v>115</v>
      </c>
      <c r="I303" s="41" t="s">
        <v>90</v>
      </c>
      <c r="J303" s="46" t="s">
        <v>116</v>
      </c>
      <c r="K303" s="39"/>
      <c r="L303" s="43">
        <v>5</v>
      </c>
      <c r="M303" s="43">
        <v>1</v>
      </c>
      <c r="N303" s="43">
        <f t="shared" si="19"/>
        <v>6</v>
      </c>
      <c r="O303" s="43" t="s">
        <v>58</v>
      </c>
      <c r="P303" s="44" t="s">
        <v>58</v>
      </c>
      <c r="Q303" s="46" t="s">
        <v>53</v>
      </c>
    </row>
    <row r="304" spans="1:17" ht="23.25" customHeight="1">
      <c r="A304" s="24">
        <v>49</v>
      </c>
      <c r="B304" s="35" t="s">
        <v>73</v>
      </c>
      <c r="C304" s="35" t="s">
        <v>548</v>
      </c>
      <c r="D304" s="35" t="s">
        <v>549</v>
      </c>
      <c r="E304" s="38">
        <v>40709</v>
      </c>
      <c r="F304" s="39">
        <f t="shared" ca="1" si="18"/>
        <v>8</v>
      </c>
      <c r="G304" s="26" t="s">
        <v>76</v>
      </c>
      <c r="H304" s="42" t="s">
        <v>550</v>
      </c>
      <c r="I304" s="40" t="s">
        <v>86</v>
      </c>
      <c r="J304" s="42" t="s">
        <v>79</v>
      </c>
      <c r="K304" s="35"/>
      <c r="L304" s="48">
        <v>1</v>
      </c>
      <c r="M304" s="48"/>
      <c r="N304" s="43">
        <f t="shared" si="19"/>
        <v>1</v>
      </c>
      <c r="O304" s="43" t="s">
        <v>58</v>
      </c>
      <c r="P304" s="44" t="s">
        <v>58</v>
      </c>
      <c r="Q304" s="46" t="s">
        <v>53</v>
      </c>
    </row>
    <row r="305" spans="1:17" ht="23.25" customHeight="1">
      <c r="A305" s="24">
        <v>50</v>
      </c>
      <c r="B305" s="36" t="s">
        <v>325</v>
      </c>
      <c r="C305" s="35" t="s">
        <v>573</v>
      </c>
      <c r="D305" s="35" t="s">
        <v>574</v>
      </c>
      <c r="E305" s="38">
        <v>40829</v>
      </c>
      <c r="F305" s="39">
        <f t="shared" ca="1" si="18"/>
        <v>8</v>
      </c>
      <c r="G305" s="26" t="s">
        <v>84</v>
      </c>
      <c r="H305" s="42" t="s">
        <v>99</v>
      </c>
      <c r="I305" s="40" t="s">
        <v>174</v>
      </c>
      <c r="J305" s="42" t="s">
        <v>79</v>
      </c>
      <c r="K305" s="35"/>
      <c r="L305" s="43">
        <v>1</v>
      </c>
      <c r="M305" s="43">
        <v>0</v>
      </c>
      <c r="N305" s="43">
        <f t="shared" si="19"/>
        <v>1</v>
      </c>
      <c r="O305" s="43" t="s">
        <v>58</v>
      </c>
      <c r="P305" s="44" t="s">
        <v>58</v>
      </c>
      <c r="Q305" s="46" t="s">
        <v>53</v>
      </c>
    </row>
    <row r="306" spans="1:17" ht="23.25" customHeight="1">
      <c r="A306" s="24">
        <v>51</v>
      </c>
      <c r="B306" s="35" t="s">
        <v>96</v>
      </c>
      <c r="C306" s="35" t="s">
        <v>802</v>
      </c>
      <c r="D306" s="35" t="s">
        <v>803</v>
      </c>
      <c r="E306" s="38">
        <v>40829</v>
      </c>
      <c r="F306" s="39">
        <f t="shared" ca="1" si="18"/>
        <v>8</v>
      </c>
      <c r="G306" s="26" t="s">
        <v>84</v>
      </c>
      <c r="H306" s="42" t="s">
        <v>85</v>
      </c>
      <c r="I306" s="40" t="s">
        <v>177</v>
      </c>
      <c r="J306" s="42" t="s">
        <v>79</v>
      </c>
      <c r="K306" s="35" t="s">
        <v>186</v>
      </c>
      <c r="L306" s="43">
        <v>0</v>
      </c>
      <c r="M306" s="48"/>
      <c r="N306" s="43">
        <f t="shared" si="19"/>
        <v>0</v>
      </c>
      <c r="O306" s="43" t="s">
        <v>80</v>
      </c>
      <c r="P306" s="44" t="s">
        <v>80</v>
      </c>
      <c r="Q306" s="46" t="s">
        <v>53</v>
      </c>
    </row>
    <row r="307" spans="1:17" ht="23.25" customHeight="1">
      <c r="A307" s="24">
        <v>52</v>
      </c>
      <c r="B307" s="36" t="s">
        <v>96</v>
      </c>
      <c r="C307" s="36" t="s">
        <v>787</v>
      </c>
      <c r="D307" s="36" t="s">
        <v>788</v>
      </c>
      <c r="E307" s="37">
        <v>40315</v>
      </c>
      <c r="F307" s="39">
        <f t="shared" ca="1" si="18"/>
        <v>9</v>
      </c>
      <c r="G307" s="45" t="s">
        <v>76</v>
      </c>
      <c r="H307" s="42" t="s">
        <v>77</v>
      </c>
      <c r="I307" s="41" t="s">
        <v>90</v>
      </c>
      <c r="J307" s="46" t="s">
        <v>116</v>
      </c>
      <c r="K307" s="39"/>
      <c r="L307" s="43">
        <v>0</v>
      </c>
      <c r="M307" s="43"/>
      <c r="N307" s="43">
        <f t="shared" si="19"/>
        <v>0</v>
      </c>
      <c r="O307" s="43" t="s">
        <v>80</v>
      </c>
      <c r="P307" s="44" t="s">
        <v>80</v>
      </c>
      <c r="Q307" s="46" t="s">
        <v>53</v>
      </c>
    </row>
    <row r="308" spans="1:17" ht="23.25" customHeight="1">
      <c r="A308" s="24">
        <v>53</v>
      </c>
      <c r="B308" s="36" t="s">
        <v>96</v>
      </c>
      <c r="C308" s="36" t="s">
        <v>234</v>
      </c>
      <c r="D308" s="36" t="s">
        <v>235</v>
      </c>
      <c r="E308" s="37">
        <v>40343</v>
      </c>
      <c r="F308" s="39">
        <f t="shared" ca="1" si="18"/>
        <v>9</v>
      </c>
      <c r="G308" s="45" t="s">
        <v>84</v>
      </c>
      <c r="H308" s="36" t="s">
        <v>85</v>
      </c>
      <c r="I308" s="41" t="s">
        <v>86</v>
      </c>
      <c r="J308" s="46" t="s">
        <v>116</v>
      </c>
      <c r="K308" s="39"/>
      <c r="L308" s="43">
        <v>2</v>
      </c>
      <c r="M308" s="43">
        <v>1</v>
      </c>
      <c r="N308" s="43">
        <f t="shared" si="19"/>
        <v>3</v>
      </c>
      <c r="O308" s="43" t="s">
        <v>58</v>
      </c>
      <c r="P308" s="44" t="s">
        <v>58</v>
      </c>
      <c r="Q308" s="46" t="s">
        <v>53</v>
      </c>
    </row>
    <row r="309" spans="1:17" ht="23.25" customHeight="1">
      <c r="A309" s="24">
        <v>54</v>
      </c>
      <c r="B309" s="35" t="s">
        <v>81</v>
      </c>
      <c r="C309" s="35" t="s">
        <v>538</v>
      </c>
      <c r="D309" s="35" t="s">
        <v>539</v>
      </c>
      <c r="E309" s="38">
        <v>40330</v>
      </c>
      <c r="F309" s="39">
        <f t="shared" ca="1" si="18"/>
        <v>9</v>
      </c>
      <c r="G309" s="26" t="s">
        <v>540</v>
      </c>
      <c r="H309" s="42" t="s">
        <v>541</v>
      </c>
      <c r="I309" s="40" t="s">
        <v>358</v>
      </c>
      <c r="J309" s="42" t="s">
        <v>79</v>
      </c>
      <c r="K309" s="35"/>
      <c r="L309" s="43">
        <v>1</v>
      </c>
      <c r="M309" s="43">
        <v>0</v>
      </c>
      <c r="N309" s="43">
        <f t="shared" si="19"/>
        <v>1</v>
      </c>
      <c r="O309" s="43" t="s">
        <v>58</v>
      </c>
      <c r="P309" s="44" t="s">
        <v>58</v>
      </c>
      <c r="Q309" s="46" t="s">
        <v>53</v>
      </c>
    </row>
    <row r="310" spans="1:17" ht="23.25" customHeight="1">
      <c r="A310" s="24">
        <v>55</v>
      </c>
      <c r="B310" s="35" t="s">
        <v>73</v>
      </c>
      <c r="C310" s="35" t="s">
        <v>399</v>
      </c>
      <c r="D310" s="35" t="s">
        <v>400</v>
      </c>
      <c r="E310" s="38">
        <v>40344</v>
      </c>
      <c r="F310" s="39">
        <f t="shared" ca="1" si="18"/>
        <v>9</v>
      </c>
      <c r="G310" s="26" t="s">
        <v>76</v>
      </c>
      <c r="H310" s="42" t="s">
        <v>77</v>
      </c>
      <c r="I310" s="40" t="s">
        <v>90</v>
      </c>
      <c r="J310" s="42" t="s">
        <v>79</v>
      </c>
      <c r="K310" s="35"/>
      <c r="L310" s="43">
        <v>2</v>
      </c>
      <c r="M310" s="43">
        <v>0</v>
      </c>
      <c r="N310" s="43">
        <f t="shared" si="19"/>
        <v>2</v>
      </c>
      <c r="O310" s="43" t="s">
        <v>58</v>
      </c>
      <c r="P310" s="44" t="s">
        <v>58</v>
      </c>
      <c r="Q310" s="46" t="s">
        <v>53</v>
      </c>
    </row>
    <row r="311" spans="1:17" ht="23.25" customHeight="1">
      <c r="A311" s="24">
        <v>56</v>
      </c>
      <c r="B311" s="35" t="s">
        <v>73</v>
      </c>
      <c r="C311" s="35" t="s">
        <v>544</v>
      </c>
      <c r="D311" s="35" t="s">
        <v>545</v>
      </c>
      <c r="E311" s="38">
        <v>40344</v>
      </c>
      <c r="F311" s="39">
        <f t="shared" ca="1" si="18"/>
        <v>9</v>
      </c>
      <c r="G311" s="26" t="s">
        <v>76</v>
      </c>
      <c r="H311" s="42" t="s">
        <v>77</v>
      </c>
      <c r="I311" s="40" t="s">
        <v>373</v>
      </c>
      <c r="J311" s="42" t="s">
        <v>79</v>
      </c>
      <c r="K311" s="35"/>
      <c r="L311" s="43">
        <v>1</v>
      </c>
      <c r="M311" s="43">
        <v>0</v>
      </c>
      <c r="N311" s="43">
        <f t="shared" si="19"/>
        <v>1</v>
      </c>
      <c r="O311" s="43" t="s">
        <v>58</v>
      </c>
      <c r="P311" s="44" t="s">
        <v>58</v>
      </c>
      <c r="Q311" s="46" t="s">
        <v>53</v>
      </c>
    </row>
    <row r="312" spans="1:17" ht="23.25" customHeight="1">
      <c r="A312" s="24">
        <v>57</v>
      </c>
      <c r="B312" s="35" t="s">
        <v>96</v>
      </c>
      <c r="C312" s="35" t="s">
        <v>243</v>
      </c>
      <c r="D312" s="35" t="s">
        <v>244</v>
      </c>
      <c r="E312" s="38">
        <v>40465</v>
      </c>
      <c r="F312" s="39">
        <f t="shared" ca="1" si="18"/>
        <v>9</v>
      </c>
      <c r="G312" s="26" t="s">
        <v>84</v>
      </c>
      <c r="H312" s="42" t="s">
        <v>231</v>
      </c>
      <c r="I312" s="40" t="s">
        <v>90</v>
      </c>
      <c r="J312" s="42" t="s">
        <v>79</v>
      </c>
      <c r="K312" s="35"/>
      <c r="L312" s="43">
        <v>3</v>
      </c>
      <c r="M312" s="43">
        <v>0</v>
      </c>
      <c r="N312" s="43">
        <f t="shared" si="19"/>
        <v>3</v>
      </c>
      <c r="O312" s="43" t="s">
        <v>58</v>
      </c>
      <c r="P312" s="44" t="s">
        <v>58</v>
      </c>
      <c r="Q312" s="46" t="s">
        <v>53</v>
      </c>
    </row>
    <row r="313" spans="1:17" ht="23.25" customHeight="1">
      <c r="A313" s="24">
        <v>58</v>
      </c>
      <c r="B313" s="35" t="s">
        <v>73</v>
      </c>
      <c r="C313" s="35" t="s">
        <v>791</v>
      </c>
      <c r="D313" s="35" t="s">
        <v>792</v>
      </c>
      <c r="E313" s="38">
        <v>40057</v>
      </c>
      <c r="F313" s="39">
        <f t="shared" ca="1" si="18"/>
        <v>10</v>
      </c>
      <c r="G313" s="26" t="s">
        <v>76</v>
      </c>
      <c r="H313" s="42" t="s">
        <v>89</v>
      </c>
      <c r="I313" s="40" t="s">
        <v>174</v>
      </c>
      <c r="J313" s="42" t="s">
        <v>79</v>
      </c>
      <c r="K313" s="35"/>
      <c r="L313" s="43">
        <v>0</v>
      </c>
      <c r="M313" s="48"/>
      <c r="N313" s="43">
        <f t="shared" si="19"/>
        <v>0</v>
      </c>
      <c r="O313" s="43" t="s">
        <v>80</v>
      </c>
      <c r="P313" s="44" t="s">
        <v>80</v>
      </c>
      <c r="Q313" s="46" t="s">
        <v>53</v>
      </c>
    </row>
    <row r="314" spans="1:17" ht="23.25" customHeight="1">
      <c r="A314" s="24">
        <v>59</v>
      </c>
      <c r="B314" s="35" t="s">
        <v>73</v>
      </c>
      <c r="C314" s="35" t="s">
        <v>797</v>
      </c>
      <c r="D314" s="35" t="s">
        <v>798</v>
      </c>
      <c r="E314" s="38">
        <v>40057</v>
      </c>
      <c r="F314" s="39">
        <f t="shared" ca="1" si="18"/>
        <v>10</v>
      </c>
      <c r="G314" s="26" t="s">
        <v>76</v>
      </c>
      <c r="H314" s="42" t="s">
        <v>89</v>
      </c>
      <c r="I314" s="40" t="s">
        <v>373</v>
      </c>
      <c r="J314" s="42" t="s">
        <v>79</v>
      </c>
      <c r="K314" s="35"/>
      <c r="L314" s="43">
        <v>0</v>
      </c>
      <c r="M314" s="48"/>
      <c r="N314" s="43">
        <f t="shared" si="19"/>
        <v>0</v>
      </c>
      <c r="O314" s="43" t="s">
        <v>80</v>
      </c>
      <c r="P314" s="44" t="s">
        <v>80</v>
      </c>
      <c r="Q314" s="46" t="s">
        <v>53</v>
      </c>
    </row>
    <row r="315" spans="1:17" ht="23.25" customHeight="1">
      <c r="A315" s="24">
        <v>60</v>
      </c>
      <c r="B315" s="35" t="s">
        <v>127</v>
      </c>
      <c r="C315" s="35" t="s">
        <v>178</v>
      </c>
      <c r="D315" s="35" t="s">
        <v>179</v>
      </c>
      <c r="E315" s="38">
        <v>39722</v>
      </c>
      <c r="F315" s="39">
        <f t="shared" ca="1" si="18"/>
        <v>11</v>
      </c>
      <c r="G315" s="26" t="s">
        <v>84</v>
      </c>
      <c r="H315" s="42" t="s">
        <v>85</v>
      </c>
      <c r="I315" s="40" t="s">
        <v>156</v>
      </c>
      <c r="J315" s="42" t="s">
        <v>79</v>
      </c>
      <c r="K315" s="35"/>
      <c r="L315" s="43">
        <v>3</v>
      </c>
      <c r="M315" s="43">
        <v>1</v>
      </c>
      <c r="N315" s="43">
        <f t="shared" si="19"/>
        <v>4</v>
      </c>
      <c r="O315" s="43" t="s">
        <v>58</v>
      </c>
      <c r="P315" s="44" t="s">
        <v>58</v>
      </c>
      <c r="Q315" s="46" t="s">
        <v>53</v>
      </c>
    </row>
    <row r="316" spans="1:17" ht="23.25" customHeight="1">
      <c r="A316" s="24">
        <v>61</v>
      </c>
      <c r="B316" s="35" t="s">
        <v>81</v>
      </c>
      <c r="C316" s="35" t="s">
        <v>401</v>
      </c>
      <c r="D316" s="35" t="s">
        <v>402</v>
      </c>
      <c r="E316" s="38">
        <v>39722</v>
      </c>
      <c r="F316" s="39">
        <f t="shared" ca="1" si="18"/>
        <v>11</v>
      </c>
      <c r="G316" s="26" t="s">
        <v>84</v>
      </c>
      <c r="H316" s="42" t="s">
        <v>85</v>
      </c>
      <c r="I316" s="40" t="s">
        <v>403</v>
      </c>
      <c r="J316" s="42" t="s">
        <v>79</v>
      </c>
      <c r="K316" s="35"/>
      <c r="L316" s="43">
        <v>2</v>
      </c>
      <c r="M316" s="43">
        <v>0</v>
      </c>
      <c r="N316" s="43">
        <f t="shared" si="19"/>
        <v>2</v>
      </c>
      <c r="O316" s="43" t="s">
        <v>58</v>
      </c>
      <c r="P316" s="44" t="s">
        <v>58</v>
      </c>
      <c r="Q316" s="46" t="s">
        <v>53</v>
      </c>
    </row>
    <row r="317" spans="1:17" ht="23.25" customHeight="1">
      <c r="A317" s="24">
        <v>62</v>
      </c>
      <c r="B317" s="35" t="s">
        <v>73</v>
      </c>
      <c r="C317" s="35" t="s">
        <v>87</v>
      </c>
      <c r="D317" s="35" t="s">
        <v>88</v>
      </c>
      <c r="E317" s="38">
        <v>39722</v>
      </c>
      <c r="F317" s="39">
        <f t="shared" ca="1" si="18"/>
        <v>11</v>
      </c>
      <c r="G317" s="26" t="s">
        <v>76</v>
      </c>
      <c r="H317" s="42" t="s">
        <v>89</v>
      </c>
      <c r="I317" s="40" t="s">
        <v>90</v>
      </c>
      <c r="J317" s="42" t="s">
        <v>79</v>
      </c>
      <c r="K317" s="35"/>
      <c r="L317" s="43">
        <v>6</v>
      </c>
      <c r="M317" s="43">
        <v>1</v>
      </c>
      <c r="N317" s="43">
        <f t="shared" si="19"/>
        <v>7</v>
      </c>
      <c r="O317" s="43" t="s">
        <v>58</v>
      </c>
      <c r="P317" s="44" t="s">
        <v>58</v>
      </c>
      <c r="Q317" s="46" t="s">
        <v>53</v>
      </c>
    </row>
    <row r="318" spans="1:17" ht="23.25" customHeight="1">
      <c r="A318" s="24">
        <v>63</v>
      </c>
      <c r="B318" s="35" t="s">
        <v>112</v>
      </c>
      <c r="C318" s="35" t="s">
        <v>1129</v>
      </c>
      <c r="D318" s="35" t="s">
        <v>1130</v>
      </c>
      <c r="E318" s="38">
        <v>39155</v>
      </c>
      <c r="F318" s="39">
        <f t="shared" ca="1" si="18"/>
        <v>12</v>
      </c>
      <c r="G318" s="26" t="s">
        <v>84</v>
      </c>
      <c r="H318" s="42" t="s">
        <v>397</v>
      </c>
      <c r="I318" s="40" t="s">
        <v>358</v>
      </c>
      <c r="J318" s="42" t="s">
        <v>79</v>
      </c>
      <c r="K318" s="35" t="s">
        <v>186</v>
      </c>
      <c r="L318" s="43">
        <v>0</v>
      </c>
      <c r="M318" s="43">
        <v>1</v>
      </c>
      <c r="N318" s="43">
        <f t="shared" si="19"/>
        <v>1</v>
      </c>
      <c r="O318" s="43" t="s">
        <v>80</v>
      </c>
      <c r="P318" s="44" t="s">
        <v>58</v>
      </c>
      <c r="Q318" s="46" t="s">
        <v>53</v>
      </c>
    </row>
    <row r="319" spans="1:17" ht="23.25" customHeight="1">
      <c r="A319" s="24">
        <v>64</v>
      </c>
      <c r="B319" s="35" t="s">
        <v>112</v>
      </c>
      <c r="C319" s="35" t="s">
        <v>527</v>
      </c>
      <c r="D319" s="35" t="s">
        <v>528</v>
      </c>
      <c r="E319" s="38">
        <v>39155</v>
      </c>
      <c r="F319" s="39">
        <f t="shared" ca="1" si="18"/>
        <v>12</v>
      </c>
      <c r="G319" s="26" t="s">
        <v>84</v>
      </c>
      <c r="H319" s="42" t="s">
        <v>529</v>
      </c>
      <c r="I319" s="40" t="s">
        <v>358</v>
      </c>
      <c r="J319" s="42" t="s">
        <v>79</v>
      </c>
      <c r="K319" s="35" t="s">
        <v>186</v>
      </c>
      <c r="L319" s="43">
        <v>0</v>
      </c>
      <c r="M319" s="43">
        <v>1</v>
      </c>
      <c r="N319" s="43">
        <f t="shared" si="19"/>
        <v>1</v>
      </c>
      <c r="O319" s="43" t="s">
        <v>80</v>
      </c>
      <c r="P319" s="44" t="s">
        <v>58</v>
      </c>
      <c r="Q319" s="46" t="s">
        <v>53</v>
      </c>
    </row>
    <row r="320" spans="1:17" ht="23.25" customHeight="1">
      <c r="A320" s="24">
        <v>65</v>
      </c>
      <c r="B320" s="35" t="s">
        <v>112</v>
      </c>
      <c r="C320" s="35" t="s">
        <v>793</v>
      </c>
      <c r="D320" s="35" t="s">
        <v>794</v>
      </c>
      <c r="E320" s="38">
        <v>39155</v>
      </c>
      <c r="F320" s="39">
        <f t="shared" ref="F320:F342" ca="1" si="20">(YEAR(NOW())-YEAR(E320))</f>
        <v>12</v>
      </c>
      <c r="G320" s="26" t="s">
        <v>84</v>
      </c>
      <c r="H320" s="42" t="s">
        <v>85</v>
      </c>
      <c r="I320" s="40" t="s">
        <v>86</v>
      </c>
      <c r="J320" s="42" t="s">
        <v>79</v>
      </c>
      <c r="K320" s="35"/>
      <c r="L320" s="43">
        <v>0</v>
      </c>
      <c r="M320" s="48"/>
      <c r="N320" s="43">
        <f t="shared" ref="N320:N342" si="21">SUM(I320:M320)</f>
        <v>0</v>
      </c>
      <c r="O320" s="43" t="s">
        <v>80</v>
      </c>
      <c r="P320" s="44" t="s">
        <v>80</v>
      </c>
      <c r="Q320" s="46" t="s">
        <v>53</v>
      </c>
    </row>
    <row r="321" spans="1:17" ht="23.25" customHeight="1">
      <c r="A321" s="24">
        <v>66</v>
      </c>
      <c r="B321" s="35" t="s">
        <v>81</v>
      </c>
      <c r="C321" s="35" t="s">
        <v>404</v>
      </c>
      <c r="D321" s="35" t="s">
        <v>405</v>
      </c>
      <c r="E321" s="38">
        <v>39155</v>
      </c>
      <c r="F321" s="39">
        <f t="shared" ca="1" si="20"/>
        <v>12</v>
      </c>
      <c r="G321" s="26" t="s">
        <v>84</v>
      </c>
      <c r="H321" s="42" t="s">
        <v>99</v>
      </c>
      <c r="I321" s="40" t="s">
        <v>174</v>
      </c>
      <c r="J321" s="42" t="s">
        <v>79</v>
      </c>
      <c r="K321" s="35"/>
      <c r="L321" s="43">
        <v>1</v>
      </c>
      <c r="M321" s="43">
        <v>1</v>
      </c>
      <c r="N321" s="43">
        <f t="shared" si="21"/>
        <v>2</v>
      </c>
      <c r="O321" s="43" t="s">
        <v>58</v>
      </c>
      <c r="P321" s="44" t="s">
        <v>58</v>
      </c>
      <c r="Q321" s="46" t="s">
        <v>53</v>
      </c>
    </row>
    <row r="322" spans="1:17" ht="23.25" customHeight="1">
      <c r="A322" s="24">
        <v>67</v>
      </c>
      <c r="B322" s="35" t="s">
        <v>96</v>
      </c>
      <c r="C322" s="35" t="s">
        <v>148</v>
      </c>
      <c r="D322" s="35" t="s">
        <v>236</v>
      </c>
      <c r="E322" s="38">
        <v>39155</v>
      </c>
      <c r="F322" s="39">
        <f t="shared" ca="1" si="20"/>
        <v>12</v>
      </c>
      <c r="G322" s="26" t="s">
        <v>84</v>
      </c>
      <c r="H322" s="42" t="s">
        <v>85</v>
      </c>
      <c r="I322" s="40" t="s">
        <v>168</v>
      </c>
      <c r="J322" s="42" t="s">
        <v>79</v>
      </c>
      <c r="K322" s="35"/>
      <c r="L322" s="43">
        <v>1</v>
      </c>
      <c r="M322" s="43">
        <v>2</v>
      </c>
      <c r="N322" s="43">
        <f t="shared" si="21"/>
        <v>3</v>
      </c>
      <c r="O322" s="43" t="s">
        <v>58</v>
      </c>
      <c r="P322" s="44" t="s">
        <v>58</v>
      </c>
      <c r="Q322" s="46" t="s">
        <v>53</v>
      </c>
    </row>
    <row r="323" spans="1:17" ht="23.25" customHeight="1">
      <c r="A323" s="24">
        <v>68</v>
      </c>
      <c r="B323" s="35" t="s">
        <v>96</v>
      </c>
      <c r="C323" s="35" t="s">
        <v>406</v>
      </c>
      <c r="D323" s="35" t="s">
        <v>407</v>
      </c>
      <c r="E323" s="38">
        <v>39155</v>
      </c>
      <c r="F323" s="39">
        <f t="shared" ca="1" si="20"/>
        <v>12</v>
      </c>
      <c r="G323" s="26" t="s">
        <v>84</v>
      </c>
      <c r="H323" s="42" t="s">
        <v>85</v>
      </c>
      <c r="I323" s="40" t="s">
        <v>177</v>
      </c>
      <c r="J323" s="42" t="s">
        <v>79</v>
      </c>
      <c r="K323" s="35" t="s">
        <v>186</v>
      </c>
      <c r="L323" s="43">
        <v>2</v>
      </c>
      <c r="M323" s="43">
        <v>0</v>
      </c>
      <c r="N323" s="43">
        <f t="shared" si="21"/>
        <v>2</v>
      </c>
      <c r="O323" s="43" t="s">
        <v>58</v>
      </c>
      <c r="P323" s="44" t="s">
        <v>58</v>
      </c>
      <c r="Q323" s="46" t="s">
        <v>53</v>
      </c>
    </row>
    <row r="324" spans="1:17" ht="23.25" customHeight="1">
      <c r="A324" s="24">
        <v>69</v>
      </c>
      <c r="B324" s="35" t="s">
        <v>73</v>
      </c>
      <c r="C324" s="35" t="s">
        <v>783</v>
      </c>
      <c r="D324" s="35" t="s">
        <v>784</v>
      </c>
      <c r="E324" s="38">
        <v>38509</v>
      </c>
      <c r="F324" s="39">
        <f t="shared" ca="1" si="20"/>
        <v>14</v>
      </c>
      <c r="G324" s="24" t="s">
        <v>76</v>
      </c>
      <c r="H324" s="42" t="s">
        <v>89</v>
      </c>
      <c r="I324" s="41" t="s">
        <v>738</v>
      </c>
      <c r="J324" s="36" t="s">
        <v>95</v>
      </c>
      <c r="K324" s="38"/>
      <c r="L324" s="43">
        <v>2</v>
      </c>
      <c r="M324" s="43">
        <v>1</v>
      </c>
      <c r="N324" s="43">
        <f t="shared" si="21"/>
        <v>3</v>
      </c>
      <c r="O324" s="43" t="s">
        <v>58</v>
      </c>
      <c r="P324" s="44" t="s">
        <v>59</v>
      </c>
      <c r="Q324" s="46" t="s">
        <v>53</v>
      </c>
    </row>
    <row r="325" spans="1:17" ht="23.25" customHeight="1">
      <c r="A325" s="24">
        <v>70</v>
      </c>
      <c r="B325" s="36" t="s">
        <v>127</v>
      </c>
      <c r="C325" s="35" t="s">
        <v>691</v>
      </c>
      <c r="D325" s="35" t="s">
        <v>572</v>
      </c>
      <c r="E325" s="38">
        <v>35930</v>
      </c>
      <c r="F325" s="39">
        <f t="shared" ca="1" si="20"/>
        <v>21</v>
      </c>
      <c r="G325" s="24" t="s">
        <v>84</v>
      </c>
      <c r="H325" s="42" t="s">
        <v>85</v>
      </c>
      <c r="I325" s="41" t="s">
        <v>53</v>
      </c>
      <c r="J325" s="36" t="s">
        <v>95</v>
      </c>
      <c r="K325" s="38"/>
      <c r="L325" s="43">
        <v>0</v>
      </c>
      <c r="M325" s="43"/>
      <c r="N325" s="43">
        <f t="shared" si="21"/>
        <v>0</v>
      </c>
      <c r="O325" s="43" t="s">
        <v>80</v>
      </c>
      <c r="P325" s="44" t="s">
        <v>80</v>
      </c>
      <c r="Q325" s="46" t="s">
        <v>53</v>
      </c>
    </row>
    <row r="326" spans="1:17" ht="23.25" customHeight="1">
      <c r="A326" s="24">
        <v>71</v>
      </c>
      <c r="B326" s="36" t="s">
        <v>104</v>
      </c>
      <c r="C326" s="35" t="s">
        <v>735</v>
      </c>
      <c r="D326" s="35" t="s">
        <v>736</v>
      </c>
      <c r="E326" s="38">
        <v>35930</v>
      </c>
      <c r="F326" s="39">
        <f t="shared" ca="1" si="20"/>
        <v>21</v>
      </c>
      <c r="G326" s="24" t="s">
        <v>76</v>
      </c>
      <c r="H326" s="42" t="s">
        <v>737</v>
      </c>
      <c r="I326" s="41" t="s">
        <v>738</v>
      </c>
      <c r="J326" s="36" t="s">
        <v>95</v>
      </c>
      <c r="K326" s="38"/>
      <c r="L326" s="43">
        <v>3</v>
      </c>
      <c r="M326" s="43">
        <v>1</v>
      </c>
      <c r="N326" s="43">
        <f t="shared" si="21"/>
        <v>4</v>
      </c>
      <c r="O326" s="43" t="s">
        <v>59</v>
      </c>
      <c r="P326" s="44" t="s">
        <v>59</v>
      </c>
      <c r="Q326" s="46" t="s">
        <v>53</v>
      </c>
    </row>
    <row r="327" spans="1:17" ht="23.25" customHeight="1">
      <c r="A327" s="24">
        <v>72</v>
      </c>
      <c r="B327" s="36" t="s">
        <v>112</v>
      </c>
      <c r="C327" s="35" t="s">
        <v>773</v>
      </c>
      <c r="D327" s="35" t="s">
        <v>774</v>
      </c>
      <c r="E327" s="38">
        <v>36039</v>
      </c>
      <c r="F327" s="39">
        <f t="shared" ca="1" si="20"/>
        <v>21</v>
      </c>
      <c r="G327" s="24" t="s">
        <v>84</v>
      </c>
      <c r="H327" s="42" t="s">
        <v>85</v>
      </c>
      <c r="I327" s="41" t="s">
        <v>156</v>
      </c>
      <c r="J327" s="36" t="s">
        <v>95</v>
      </c>
      <c r="K327" s="38"/>
      <c r="L327" s="43">
        <v>1</v>
      </c>
      <c r="M327" s="43">
        <v>0</v>
      </c>
      <c r="N327" s="43">
        <f t="shared" si="21"/>
        <v>1</v>
      </c>
      <c r="O327" s="43" t="s">
        <v>58</v>
      </c>
      <c r="P327" s="44" t="s">
        <v>58</v>
      </c>
      <c r="Q327" s="46" t="s">
        <v>53</v>
      </c>
    </row>
    <row r="328" spans="1:17" ht="23.25" customHeight="1">
      <c r="A328" s="24">
        <v>73</v>
      </c>
      <c r="B328" s="35" t="s">
        <v>73</v>
      </c>
      <c r="C328" s="35" t="s">
        <v>775</v>
      </c>
      <c r="D328" s="35" t="s">
        <v>776</v>
      </c>
      <c r="E328" s="38">
        <v>35814</v>
      </c>
      <c r="F328" s="39">
        <f t="shared" ca="1" si="20"/>
        <v>21</v>
      </c>
      <c r="G328" s="24" t="s">
        <v>76</v>
      </c>
      <c r="H328" s="42" t="s">
        <v>777</v>
      </c>
      <c r="I328" s="41" t="s">
        <v>738</v>
      </c>
      <c r="J328" s="36" t="s">
        <v>95</v>
      </c>
      <c r="K328" s="38"/>
      <c r="L328" s="43">
        <v>4</v>
      </c>
      <c r="M328" s="43">
        <v>0</v>
      </c>
      <c r="N328" s="43">
        <f t="shared" si="21"/>
        <v>4</v>
      </c>
      <c r="O328" s="43" t="s">
        <v>59</v>
      </c>
      <c r="P328" s="44" t="s">
        <v>59</v>
      </c>
      <c r="Q328" s="46" t="s">
        <v>53</v>
      </c>
    </row>
    <row r="329" spans="1:17" ht="23.25" customHeight="1">
      <c r="A329" s="24">
        <v>74</v>
      </c>
      <c r="B329" s="36" t="s">
        <v>81</v>
      </c>
      <c r="C329" s="35" t="s">
        <v>820</v>
      </c>
      <c r="D329" s="35" t="s">
        <v>821</v>
      </c>
      <c r="E329" s="38">
        <v>35947</v>
      </c>
      <c r="F329" s="39">
        <f t="shared" ca="1" si="20"/>
        <v>21</v>
      </c>
      <c r="G329" s="24" t="s">
        <v>84</v>
      </c>
      <c r="H329" s="42" t="s">
        <v>99</v>
      </c>
      <c r="I329" s="41" t="s">
        <v>174</v>
      </c>
      <c r="J329" s="36" t="s">
        <v>95</v>
      </c>
      <c r="K329" s="38"/>
      <c r="L329" s="43">
        <v>1</v>
      </c>
      <c r="M329" s="43">
        <v>3</v>
      </c>
      <c r="N329" s="43">
        <f t="shared" si="21"/>
        <v>4</v>
      </c>
      <c r="O329" s="43" t="s">
        <v>58</v>
      </c>
      <c r="P329" s="44" t="s">
        <v>59</v>
      </c>
      <c r="Q329" s="46" t="s">
        <v>53</v>
      </c>
    </row>
    <row r="330" spans="1:17" ht="23.25" customHeight="1">
      <c r="A330" s="24">
        <v>75</v>
      </c>
      <c r="B330" s="36" t="s">
        <v>127</v>
      </c>
      <c r="C330" s="35" t="s">
        <v>834</v>
      </c>
      <c r="D330" s="35" t="s">
        <v>835</v>
      </c>
      <c r="E330" s="38">
        <v>35814</v>
      </c>
      <c r="F330" s="39">
        <f t="shared" ca="1" si="20"/>
        <v>21</v>
      </c>
      <c r="G330" s="24" t="s">
        <v>84</v>
      </c>
      <c r="H330" s="42" t="s">
        <v>85</v>
      </c>
      <c r="I330" s="41" t="s">
        <v>86</v>
      </c>
      <c r="J330" s="36" t="s">
        <v>95</v>
      </c>
      <c r="K330" s="38"/>
      <c r="L330" s="43">
        <v>0</v>
      </c>
      <c r="M330" s="43"/>
      <c r="N330" s="43">
        <f t="shared" si="21"/>
        <v>0</v>
      </c>
      <c r="O330" s="43" t="s">
        <v>80</v>
      </c>
      <c r="P330" s="44" t="s">
        <v>80</v>
      </c>
      <c r="Q330" s="46" t="s">
        <v>53</v>
      </c>
    </row>
    <row r="331" spans="1:17" ht="23.25" customHeight="1">
      <c r="A331" s="24">
        <v>76</v>
      </c>
      <c r="B331" s="36" t="s">
        <v>104</v>
      </c>
      <c r="C331" s="35" t="s">
        <v>853</v>
      </c>
      <c r="D331" s="35" t="s">
        <v>854</v>
      </c>
      <c r="E331" s="38">
        <v>36025</v>
      </c>
      <c r="F331" s="39">
        <f t="shared" ca="1" si="20"/>
        <v>21</v>
      </c>
      <c r="G331" s="24" t="s">
        <v>76</v>
      </c>
      <c r="H331" s="42" t="s">
        <v>89</v>
      </c>
      <c r="I331" s="41" t="s">
        <v>177</v>
      </c>
      <c r="J331" s="36" t="s">
        <v>95</v>
      </c>
      <c r="K331" s="38"/>
      <c r="L331" s="43">
        <v>3</v>
      </c>
      <c r="M331" s="43">
        <v>1</v>
      </c>
      <c r="N331" s="43">
        <f t="shared" si="21"/>
        <v>4</v>
      </c>
      <c r="O331" s="43" t="s">
        <v>59</v>
      </c>
      <c r="P331" s="44" t="s">
        <v>59</v>
      </c>
      <c r="Q331" s="46" t="s">
        <v>53</v>
      </c>
    </row>
    <row r="332" spans="1:17" ht="23.25" customHeight="1">
      <c r="A332" s="24">
        <v>77</v>
      </c>
      <c r="B332" s="36" t="s">
        <v>112</v>
      </c>
      <c r="C332" s="35" t="s">
        <v>678</v>
      </c>
      <c r="D332" s="35" t="s">
        <v>451</v>
      </c>
      <c r="E332" s="38">
        <v>34617</v>
      </c>
      <c r="F332" s="39">
        <f t="shared" ca="1" si="20"/>
        <v>25</v>
      </c>
      <c r="G332" s="24" t="s">
        <v>84</v>
      </c>
      <c r="H332" s="42" t="s">
        <v>85</v>
      </c>
      <c r="I332" s="41" t="s">
        <v>53</v>
      </c>
      <c r="J332" s="36" t="s">
        <v>95</v>
      </c>
      <c r="K332" s="38"/>
      <c r="L332" s="43">
        <v>4</v>
      </c>
      <c r="M332" s="43">
        <v>0</v>
      </c>
      <c r="N332" s="43">
        <f t="shared" si="21"/>
        <v>4</v>
      </c>
      <c r="O332" s="43" t="s">
        <v>59</v>
      </c>
      <c r="P332" s="44" t="s">
        <v>59</v>
      </c>
      <c r="Q332" s="46" t="s">
        <v>53</v>
      </c>
    </row>
    <row r="333" spans="1:17" ht="23.25" customHeight="1">
      <c r="A333" s="24">
        <v>78</v>
      </c>
      <c r="B333" s="36" t="s">
        <v>96</v>
      </c>
      <c r="C333" s="35" t="s">
        <v>683</v>
      </c>
      <c r="D333" s="35" t="s">
        <v>684</v>
      </c>
      <c r="E333" s="38">
        <v>34596</v>
      </c>
      <c r="F333" s="39">
        <f t="shared" ca="1" si="20"/>
        <v>25</v>
      </c>
      <c r="G333" s="24" t="s">
        <v>84</v>
      </c>
      <c r="H333" s="42" t="s">
        <v>130</v>
      </c>
      <c r="I333" s="41" t="s">
        <v>156</v>
      </c>
      <c r="J333" s="36" t="s">
        <v>95</v>
      </c>
      <c r="K333" s="38"/>
      <c r="L333" s="43">
        <v>0</v>
      </c>
      <c r="M333" s="43">
        <v>1</v>
      </c>
      <c r="N333" s="43">
        <f t="shared" si="21"/>
        <v>1</v>
      </c>
      <c r="O333" s="43" t="s">
        <v>80</v>
      </c>
      <c r="P333" s="44" t="s">
        <v>58</v>
      </c>
      <c r="Q333" s="46" t="s">
        <v>53</v>
      </c>
    </row>
    <row r="334" spans="1:17" ht="23.25" customHeight="1">
      <c r="A334" s="24">
        <v>79</v>
      </c>
      <c r="B334" s="36" t="s">
        <v>127</v>
      </c>
      <c r="C334" s="35" t="s">
        <v>744</v>
      </c>
      <c r="D334" s="35" t="s">
        <v>745</v>
      </c>
      <c r="E334" s="38">
        <v>34596</v>
      </c>
      <c r="F334" s="39">
        <f t="shared" ca="1" si="20"/>
        <v>25</v>
      </c>
      <c r="G334" s="24" t="s">
        <v>84</v>
      </c>
      <c r="H334" s="42" t="s">
        <v>368</v>
      </c>
      <c r="I334" s="41" t="s">
        <v>53</v>
      </c>
      <c r="J334" s="36" t="s">
        <v>95</v>
      </c>
      <c r="K334" s="38"/>
      <c r="L334" s="43">
        <v>0</v>
      </c>
      <c r="M334" s="43">
        <v>1</v>
      </c>
      <c r="N334" s="43">
        <f t="shared" si="21"/>
        <v>1</v>
      </c>
      <c r="O334" s="43" t="s">
        <v>80</v>
      </c>
      <c r="P334" s="44" t="s">
        <v>58</v>
      </c>
      <c r="Q334" s="46" t="s">
        <v>53</v>
      </c>
    </row>
    <row r="335" spans="1:17" ht="23.25" customHeight="1">
      <c r="A335" s="24">
        <v>80</v>
      </c>
      <c r="B335" s="36" t="s">
        <v>96</v>
      </c>
      <c r="C335" s="35" t="s">
        <v>789</v>
      </c>
      <c r="D335" s="35" t="s">
        <v>790</v>
      </c>
      <c r="E335" s="38">
        <v>34596</v>
      </c>
      <c r="F335" s="39">
        <f t="shared" ca="1" si="20"/>
        <v>25</v>
      </c>
      <c r="G335" s="24" t="s">
        <v>84</v>
      </c>
      <c r="H335" s="42" t="s">
        <v>85</v>
      </c>
      <c r="I335" s="41" t="s">
        <v>403</v>
      </c>
      <c r="J335" s="36" t="s">
        <v>95</v>
      </c>
      <c r="K335" s="38"/>
      <c r="L335" s="43">
        <v>2</v>
      </c>
      <c r="M335" s="43">
        <v>1</v>
      </c>
      <c r="N335" s="43">
        <f t="shared" si="21"/>
        <v>3</v>
      </c>
      <c r="O335" s="43" t="s">
        <v>58</v>
      </c>
      <c r="P335" s="44" t="s">
        <v>59</v>
      </c>
      <c r="Q335" s="46" t="s">
        <v>53</v>
      </c>
    </row>
    <row r="336" spans="1:17" ht="23.25" customHeight="1">
      <c r="A336" s="24">
        <v>81</v>
      </c>
      <c r="B336" s="36" t="s">
        <v>112</v>
      </c>
      <c r="C336" s="35" t="s">
        <v>822</v>
      </c>
      <c r="D336" s="35" t="s">
        <v>823</v>
      </c>
      <c r="E336" s="38">
        <v>34610</v>
      </c>
      <c r="F336" s="39">
        <f t="shared" ca="1" si="20"/>
        <v>25</v>
      </c>
      <c r="G336" s="24" t="s">
        <v>84</v>
      </c>
      <c r="H336" s="36" t="s">
        <v>85</v>
      </c>
      <c r="I336" s="41" t="s">
        <v>86</v>
      </c>
      <c r="J336" s="36" t="s">
        <v>95</v>
      </c>
      <c r="K336" s="38"/>
      <c r="L336" s="43">
        <v>5</v>
      </c>
      <c r="M336" s="43">
        <v>0</v>
      </c>
      <c r="N336" s="43">
        <f t="shared" si="21"/>
        <v>5</v>
      </c>
      <c r="O336" s="43" t="s">
        <v>59</v>
      </c>
      <c r="P336" s="44" t="s">
        <v>59</v>
      </c>
      <c r="Q336" s="46" t="s">
        <v>53</v>
      </c>
    </row>
    <row r="337" spans="1:17" ht="23.25" customHeight="1">
      <c r="A337" s="24">
        <v>82</v>
      </c>
      <c r="B337" s="36" t="s">
        <v>112</v>
      </c>
      <c r="C337" s="35" t="s">
        <v>840</v>
      </c>
      <c r="D337" s="35" t="s">
        <v>841</v>
      </c>
      <c r="E337" s="38">
        <v>34561</v>
      </c>
      <c r="F337" s="39">
        <f t="shared" ca="1" si="20"/>
        <v>25</v>
      </c>
      <c r="G337" s="24" t="s">
        <v>84</v>
      </c>
      <c r="H337" s="42" t="s">
        <v>85</v>
      </c>
      <c r="I337" s="41" t="s">
        <v>156</v>
      </c>
      <c r="J337" s="36" t="s">
        <v>95</v>
      </c>
      <c r="K337" s="38"/>
      <c r="L337" s="43">
        <v>1</v>
      </c>
      <c r="M337" s="43">
        <v>2</v>
      </c>
      <c r="N337" s="43">
        <f t="shared" si="21"/>
        <v>3</v>
      </c>
      <c r="O337" s="43" t="s">
        <v>58</v>
      </c>
      <c r="P337" s="44" t="s">
        <v>59</v>
      </c>
      <c r="Q337" s="46" t="s">
        <v>53</v>
      </c>
    </row>
    <row r="338" spans="1:17" ht="23.25" customHeight="1">
      <c r="A338" s="24">
        <v>83</v>
      </c>
      <c r="B338" s="36" t="s">
        <v>112</v>
      </c>
      <c r="C338" s="35" t="s">
        <v>769</v>
      </c>
      <c r="D338" s="35" t="s">
        <v>770</v>
      </c>
      <c r="E338" s="38">
        <v>34204</v>
      </c>
      <c r="F338" s="39">
        <f t="shared" ca="1" si="20"/>
        <v>26</v>
      </c>
      <c r="G338" s="24" t="s">
        <v>84</v>
      </c>
      <c r="H338" s="42" t="s">
        <v>231</v>
      </c>
      <c r="I338" s="41" t="s">
        <v>168</v>
      </c>
      <c r="J338" s="36" t="s">
        <v>95</v>
      </c>
      <c r="K338" s="38"/>
      <c r="L338" s="43">
        <v>1</v>
      </c>
      <c r="M338" s="43">
        <v>2</v>
      </c>
      <c r="N338" s="43">
        <f t="shared" si="21"/>
        <v>3</v>
      </c>
      <c r="O338" s="43" t="s">
        <v>58</v>
      </c>
      <c r="P338" s="44" t="s">
        <v>59</v>
      </c>
      <c r="Q338" s="46" t="s">
        <v>53</v>
      </c>
    </row>
    <row r="339" spans="1:17" ht="23.25" customHeight="1">
      <c r="A339" s="24">
        <v>84</v>
      </c>
      <c r="B339" s="36" t="s">
        <v>112</v>
      </c>
      <c r="C339" s="35" t="s">
        <v>767</v>
      </c>
      <c r="D339" s="35" t="s">
        <v>768</v>
      </c>
      <c r="E339" s="38">
        <v>33056</v>
      </c>
      <c r="F339" s="39">
        <f t="shared" ca="1" si="20"/>
        <v>29</v>
      </c>
      <c r="G339" s="24" t="s">
        <v>84</v>
      </c>
      <c r="H339" s="42" t="s">
        <v>85</v>
      </c>
      <c r="I339" s="41" t="s">
        <v>177</v>
      </c>
      <c r="J339" s="36" t="s">
        <v>95</v>
      </c>
      <c r="K339" s="38"/>
      <c r="L339" s="43">
        <v>3</v>
      </c>
      <c r="M339" s="43">
        <v>0</v>
      </c>
      <c r="N339" s="43">
        <f t="shared" si="21"/>
        <v>3</v>
      </c>
      <c r="O339" s="43" t="s">
        <v>59</v>
      </c>
      <c r="P339" s="44" t="s">
        <v>59</v>
      </c>
      <c r="Q339" s="46" t="s">
        <v>53</v>
      </c>
    </row>
    <row r="340" spans="1:17" ht="23.25" customHeight="1">
      <c r="A340" s="24">
        <v>85</v>
      </c>
      <c r="B340" s="36" t="s">
        <v>104</v>
      </c>
      <c r="C340" s="35" t="s">
        <v>728</v>
      </c>
      <c r="D340" s="35" t="s">
        <v>729</v>
      </c>
      <c r="E340" s="38">
        <v>32524</v>
      </c>
      <c r="F340" s="39">
        <f t="shared" ca="1" si="20"/>
        <v>30</v>
      </c>
      <c r="G340" s="24" t="s">
        <v>76</v>
      </c>
      <c r="H340" s="42" t="s">
        <v>89</v>
      </c>
      <c r="I340" s="41" t="s">
        <v>90</v>
      </c>
      <c r="J340" s="36" t="s">
        <v>95</v>
      </c>
      <c r="K340" s="38"/>
      <c r="L340" s="43">
        <v>4</v>
      </c>
      <c r="M340" s="43">
        <v>0</v>
      </c>
      <c r="N340" s="43">
        <f t="shared" si="21"/>
        <v>4</v>
      </c>
      <c r="O340" s="43" t="s">
        <v>59</v>
      </c>
      <c r="P340" s="44" t="s">
        <v>59</v>
      </c>
      <c r="Q340" s="46" t="s">
        <v>53</v>
      </c>
    </row>
    <row r="341" spans="1:17" ht="23.25" customHeight="1">
      <c r="A341" s="24">
        <v>86</v>
      </c>
      <c r="B341" s="36" t="s">
        <v>96</v>
      </c>
      <c r="C341" s="35" t="s">
        <v>717</v>
      </c>
      <c r="D341" s="35" t="s">
        <v>718</v>
      </c>
      <c r="E341" s="38">
        <v>31428</v>
      </c>
      <c r="F341" s="39">
        <f t="shared" ca="1" si="20"/>
        <v>33</v>
      </c>
      <c r="G341" s="24" t="s">
        <v>84</v>
      </c>
      <c r="H341" s="42" t="s">
        <v>130</v>
      </c>
      <c r="I341" s="41" t="s">
        <v>177</v>
      </c>
      <c r="J341" s="36" t="s">
        <v>95</v>
      </c>
      <c r="K341" s="38"/>
      <c r="L341" s="43">
        <v>0</v>
      </c>
      <c r="M341" s="43"/>
      <c r="N341" s="43">
        <f t="shared" si="21"/>
        <v>0</v>
      </c>
      <c r="O341" s="43" t="s">
        <v>80</v>
      </c>
      <c r="P341" s="44" t="s">
        <v>80</v>
      </c>
      <c r="Q341" s="46" t="s">
        <v>53</v>
      </c>
    </row>
    <row r="342" spans="1:17" ht="23.25" customHeight="1">
      <c r="A342" s="24">
        <v>87</v>
      </c>
      <c r="B342" s="36" t="s">
        <v>81</v>
      </c>
      <c r="C342" s="35" t="s">
        <v>814</v>
      </c>
      <c r="D342" s="35" t="s">
        <v>815</v>
      </c>
      <c r="E342" s="38">
        <v>31229</v>
      </c>
      <c r="F342" s="39">
        <f t="shared" ca="1" si="20"/>
        <v>34</v>
      </c>
      <c r="G342" s="24" t="s">
        <v>84</v>
      </c>
      <c r="H342" s="42" t="s">
        <v>529</v>
      </c>
      <c r="I342" s="41" t="s">
        <v>358</v>
      </c>
      <c r="J342" s="36" t="s">
        <v>95</v>
      </c>
      <c r="K342" s="38"/>
      <c r="L342" s="43">
        <v>1</v>
      </c>
      <c r="M342" s="43">
        <v>0</v>
      </c>
      <c r="N342" s="43">
        <f t="shared" si="21"/>
        <v>1</v>
      </c>
      <c r="O342" s="43" t="s">
        <v>58</v>
      </c>
      <c r="P342" s="44" t="s">
        <v>58</v>
      </c>
      <c r="Q342" s="46" t="s">
        <v>53</v>
      </c>
    </row>
    <row r="343" spans="1:17" ht="23.25" customHeight="1">
      <c r="A343" s="28" t="s">
        <v>54</v>
      </c>
      <c r="B343" s="29"/>
      <c r="C343" s="30"/>
      <c r="D343" s="31"/>
      <c r="E343" s="31"/>
      <c r="F343" s="30">
        <v>-1</v>
      </c>
      <c r="G343" s="31"/>
      <c r="H343" s="31"/>
      <c r="I343" s="32"/>
      <c r="J343" s="31"/>
      <c r="K343" s="31"/>
      <c r="L343" s="15"/>
      <c r="M343" s="15"/>
      <c r="N343" s="15"/>
      <c r="O343" s="15"/>
      <c r="P343" s="33"/>
      <c r="Q343" s="55" t="s">
        <v>54</v>
      </c>
    </row>
    <row r="344" spans="1:17" ht="23.25" customHeight="1">
      <c r="A344" s="24">
        <v>1</v>
      </c>
      <c r="B344" s="46" t="s">
        <v>81</v>
      </c>
      <c r="C344" s="35" t="s">
        <v>698</v>
      </c>
      <c r="D344" s="35" t="s">
        <v>699</v>
      </c>
      <c r="E344" s="37">
        <v>42464</v>
      </c>
      <c r="F344" s="39">
        <f t="shared" ref="F344:F375" ca="1" si="22">(YEAR(NOW())-YEAR(E344))</f>
        <v>3</v>
      </c>
      <c r="G344" s="26" t="s">
        <v>84</v>
      </c>
      <c r="H344" s="36" t="s">
        <v>700</v>
      </c>
      <c r="I344" s="40" t="s">
        <v>272</v>
      </c>
      <c r="J344" s="42" t="s">
        <v>79</v>
      </c>
      <c r="K344" s="35"/>
      <c r="L344" s="43">
        <v>1</v>
      </c>
      <c r="M344" s="43">
        <v>0</v>
      </c>
      <c r="N344" s="43">
        <f t="shared" ref="N344:N375" si="23">SUM(I344:M344)</f>
        <v>1</v>
      </c>
      <c r="O344" s="43" t="s">
        <v>57</v>
      </c>
      <c r="P344" s="44" t="s">
        <v>57</v>
      </c>
      <c r="Q344" s="42" t="s">
        <v>54</v>
      </c>
    </row>
    <row r="345" spans="1:17" ht="23.25" customHeight="1">
      <c r="A345" s="24">
        <v>2</v>
      </c>
      <c r="B345" s="36" t="s">
        <v>81</v>
      </c>
      <c r="C345" s="36" t="s">
        <v>1183</v>
      </c>
      <c r="D345" s="36" t="s">
        <v>214</v>
      </c>
      <c r="E345" s="37">
        <v>42444</v>
      </c>
      <c r="F345" s="39">
        <f t="shared" ca="1" si="22"/>
        <v>3</v>
      </c>
      <c r="G345" s="45" t="s">
        <v>84</v>
      </c>
      <c r="H345" s="36" t="s">
        <v>99</v>
      </c>
      <c r="I345" s="41" t="s">
        <v>378</v>
      </c>
      <c r="J345" s="46" t="s">
        <v>116</v>
      </c>
      <c r="K345" s="39"/>
      <c r="L345" s="43">
        <v>0</v>
      </c>
      <c r="M345" s="43"/>
      <c r="N345" s="43">
        <f t="shared" si="23"/>
        <v>0</v>
      </c>
      <c r="O345" s="43" t="s">
        <v>80</v>
      </c>
      <c r="P345" s="44" t="s">
        <v>80</v>
      </c>
      <c r="Q345" s="42" t="s">
        <v>54</v>
      </c>
    </row>
    <row r="346" spans="1:17" ht="23.25" customHeight="1">
      <c r="A346" s="24">
        <v>3</v>
      </c>
      <c r="B346" s="35" t="s">
        <v>73</v>
      </c>
      <c r="C346" s="35" t="s">
        <v>1192</v>
      </c>
      <c r="D346" s="35" t="s">
        <v>1193</v>
      </c>
      <c r="E346" s="37">
        <v>42590</v>
      </c>
      <c r="F346" s="39">
        <f t="shared" ca="1" si="22"/>
        <v>3</v>
      </c>
      <c r="G346" s="26" t="s">
        <v>76</v>
      </c>
      <c r="H346" s="36" t="s">
        <v>1194</v>
      </c>
      <c r="I346" s="40" t="s">
        <v>378</v>
      </c>
      <c r="J346" s="42" t="s">
        <v>79</v>
      </c>
      <c r="K346" s="35"/>
      <c r="L346" s="43">
        <v>0</v>
      </c>
      <c r="M346" s="43"/>
      <c r="N346" s="43">
        <f t="shared" si="23"/>
        <v>0</v>
      </c>
      <c r="O346" s="43" t="s">
        <v>80</v>
      </c>
      <c r="P346" s="44" t="s">
        <v>80</v>
      </c>
      <c r="Q346" s="42" t="s">
        <v>54</v>
      </c>
    </row>
    <row r="347" spans="1:17" ht="23.25" customHeight="1">
      <c r="A347" s="24">
        <v>4</v>
      </c>
      <c r="B347" s="46" t="s">
        <v>96</v>
      </c>
      <c r="C347" s="35" t="s">
        <v>851</v>
      </c>
      <c r="D347" s="35" t="s">
        <v>852</v>
      </c>
      <c r="E347" s="37">
        <v>42464</v>
      </c>
      <c r="F347" s="39">
        <f t="shared" ca="1" si="22"/>
        <v>3</v>
      </c>
      <c r="G347" s="26" t="s">
        <v>84</v>
      </c>
      <c r="H347" s="36" t="s">
        <v>700</v>
      </c>
      <c r="I347" s="40" t="s">
        <v>431</v>
      </c>
      <c r="J347" s="42" t="s">
        <v>79</v>
      </c>
      <c r="K347" s="35"/>
      <c r="L347" s="43">
        <v>1</v>
      </c>
      <c r="M347" s="43">
        <v>0</v>
      </c>
      <c r="N347" s="43">
        <f t="shared" si="23"/>
        <v>1</v>
      </c>
      <c r="O347" s="43" t="s">
        <v>57</v>
      </c>
      <c r="P347" s="44" t="s">
        <v>57</v>
      </c>
      <c r="Q347" s="42" t="s">
        <v>54</v>
      </c>
    </row>
    <row r="348" spans="1:17" ht="23.25" customHeight="1">
      <c r="A348" s="24">
        <v>5</v>
      </c>
      <c r="B348" s="36" t="s">
        <v>96</v>
      </c>
      <c r="C348" s="36" t="s">
        <v>1174</v>
      </c>
      <c r="D348" s="36" t="s">
        <v>1175</v>
      </c>
      <c r="E348" s="37">
        <v>42248</v>
      </c>
      <c r="F348" s="39">
        <f t="shared" ca="1" si="22"/>
        <v>4</v>
      </c>
      <c r="G348" s="45" t="s">
        <v>84</v>
      </c>
      <c r="H348" s="36" t="s">
        <v>99</v>
      </c>
      <c r="I348" s="41" t="s">
        <v>54</v>
      </c>
      <c r="J348" s="46" t="s">
        <v>116</v>
      </c>
      <c r="K348" s="39"/>
      <c r="L348" s="43">
        <v>0</v>
      </c>
      <c r="M348" s="43"/>
      <c r="N348" s="43">
        <f t="shared" si="23"/>
        <v>0</v>
      </c>
      <c r="O348" s="43" t="s">
        <v>80</v>
      </c>
      <c r="P348" s="44" t="s">
        <v>80</v>
      </c>
      <c r="Q348" s="42" t="s">
        <v>54</v>
      </c>
    </row>
    <row r="349" spans="1:17" ht="23.25" customHeight="1">
      <c r="A349" s="24">
        <v>6</v>
      </c>
      <c r="B349" s="35" t="s">
        <v>73</v>
      </c>
      <c r="C349" s="36" t="s">
        <v>769</v>
      </c>
      <c r="D349" s="36" t="s">
        <v>795</v>
      </c>
      <c r="E349" s="37">
        <v>42031</v>
      </c>
      <c r="F349" s="39">
        <f t="shared" ca="1" si="22"/>
        <v>4</v>
      </c>
      <c r="G349" s="26" t="s">
        <v>76</v>
      </c>
      <c r="H349" s="36" t="s">
        <v>89</v>
      </c>
      <c r="I349" s="40" t="s">
        <v>796</v>
      </c>
      <c r="J349" s="42" t="s">
        <v>79</v>
      </c>
      <c r="K349" s="35"/>
      <c r="L349" s="43">
        <v>1</v>
      </c>
      <c r="M349" s="43">
        <v>0</v>
      </c>
      <c r="N349" s="43">
        <f t="shared" si="23"/>
        <v>1</v>
      </c>
      <c r="O349" s="43" t="s">
        <v>57</v>
      </c>
      <c r="P349" s="44" t="s">
        <v>57</v>
      </c>
      <c r="Q349" s="42" t="s">
        <v>54</v>
      </c>
    </row>
    <row r="350" spans="1:17" ht="23.25" customHeight="1">
      <c r="A350" s="24">
        <v>7</v>
      </c>
      <c r="B350" s="35" t="s">
        <v>73</v>
      </c>
      <c r="C350" s="35" t="s">
        <v>1187</v>
      </c>
      <c r="D350" s="35" t="s">
        <v>1188</v>
      </c>
      <c r="E350" s="37">
        <v>42339</v>
      </c>
      <c r="F350" s="39">
        <f t="shared" ca="1" si="22"/>
        <v>4</v>
      </c>
      <c r="G350" s="26" t="s">
        <v>76</v>
      </c>
      <c r="H350" s="36" t="s">
        <v>77</v>
      </c>
      <c r="I350" s="40" t="s">
        <v>899</v>
      </c>
      <c r="J350" s="42" t="s">
        <v>79</v>
      </c>
      <c r="K350" s="35"/>
      <c r="L350" s="43">
        <v>0</v>
      </c>
      <c r="M350" s="48"/>
      <c r="N350" s="43">
        <f t="shared" si="23"/>
        <v>0</v>
      </c>
      <c r="O350" s="43" t="s">
        <v>80</v>
      </c>
      <c r="P350" s="44" t="s">
        <v>80</v>
      </c>
      <c r="Q350" s="42" t="s">
        <v>54</v>
      </c>
    </row>
    <row r="351" spans="1:17" ht="23.25" customHeight="1">
      <c r="A351" s="24">
        <v>8</v>
      </c>
      <c r="B351" s="35" t="s">
        <v>73</v>
      </c>
      <c r="C351" s="35" t="s">
        <v>842</v>
      </c>
      <c r="D351" s="35" t="s">
        <v>843</v>
      </c>
      <c r="E351" s="38">
        <v>42248</v>
      </c>
      <c r="F351" s="39">
        <f t="shared" ca="1" si="22"/>
        <v>4</v>
      </c>
      <c r="G351" s="26" t="s">
        <v>76</v>
      </c>
      <c r="H351" s="42" t="s">
        <v>77</v>
      </c>
      <c r="I351" s="40" t="s">
        <v>844</v>
      </c>
      <c r="J351" s="42" t="s">
        <v>79</v>
      </c>
      <c r="K351" s="35"/>
      <c r="L351" s="43">
        <v>1</v>
      </c>
      <c r="M351" s="43">
        <v>0</v>
      </c>
      <c r="N351" s="43">
        <f t="shared" si="23"/>
        <v>1</v>
      </c>
      <c r="O351" s="43" t="s">
        <v>57</v>
      </c>
      <c r="P351" s="44" t="s">
        <v>57</v>
      </c>
      <c r="Q351" s="42" t="s">
        <v>54</v>
      </c>
    </row>
    <row r="352" spans="1:17" ht="23.25" customHeight="1">
      <c r="A352" s="24">
        <v>9</v>
      </c>
      <c r="B352" s="36" t="s">
        <v>96</v>
      </c>
      <c r="C352" s="36" t="s">
        <v>1195</v>
      </c>
      <c r="D352" s="36" t="s">
        <v>1196</v>
      </c>
      <c r="E352" s="37">
        <v>42248</v>
      </c>
      <c r="F352" s="39">
        <f t="shared" ca="1" si="22"/>
        <v>4</v>
      </c>
      <c r="G352" s="45" t="s">
        <v>84</v>
      </c>
      <c r="H352" s="36" t="s">
        <v>99</v>
      </c>
      <c r="I352" s="41" t="s">
        <v>54</v>
      </c>
      <c r="J352" s="46" t="s">
        <v>116</v>
      </c>
      <c r="K352" s="39"/>
      <c r="L352" s="43">
        <v>0</v>
      </c>
      <c r="M352" s="43"/>
      <c r="N352" s="43">
        <f t="shared" si="23"/>
        <v>0</v>
      </c>
      <c r="O352" s="43" t="s">
        <v>80</v>
      </c>
      <c r="P352" s="44" t="s">
        <v>80</v>
      </c>
      <c r="Q352" s="42" t="s">
        <v>54</v>
      </c>
    </row>
    <row r="353" spans="1:17" ht="23.25" customHeight="1">
      <c r="A353" s="24">
        <v>10</v>
      </c>
      <c r="B353" s="35" t="s">
        <v>96</v>
      </c>
      <c r="C353" s="35" t="s">
        <v>374</v>
      </c>
      <c r="D353" s="35" t="s">
        <v>375</v>
      </c>
      <c r="E353" s="38">
        <v>41730</v>
      </c>
      <c r="F353" s="39">
        <f t="shared" ca="1" si="22"/>
        <v>5</v>
      </c>
      <c r="G353" s="26" t="s">
        <v>84</v>
      </c>
      <c r="H353" s="42" t="s">
        <v>99</v>
      </c>
      <c r="I353" s="40" t="s">
        <v>191</v>
      </c>
      <c r="J353" s="42" t="s">
        <v>79</v>
      </c>
      <c r="K353" s="35" t="s">
        <v>186</v>
      </c>
      <c r="L353" s="43">
        <v>2</v>
      </c>
      <c r="M353" s="43">
        <v>0</v>
      </c>
      <c r="N353" s="43">
        <f t="shared" si="23"/>
        <v>2</v>
      </c>
      <c r="O353" s="43" t="s">
        <v>57</v>
      </c>
      <c r="P353" s="44" t="s">
        <v>57</v>
      </c>
      <c r="Q353" s="42" t="s">
        <v>54</v>
      </c>
    </row>
    <row r="354" spans="1:17" ht="23.25" customHeight="1">
      <c r="A354" s="24">
        <v>11</v>
      </c>
      <c r="B354" s="35" t="s">
        <v>81</v>
      </c>
      <c r="C354" s="35" t="s">
        <v>194</v>
      </c>
      <c r="D354" s="35" t="s">
        <v>195</v>
      </c>
      <c r="E354" s="38">
        <v>41730</v>
      </c>
      <c r="F354" s="39">
        <f t="shared" ca="1" si="22"/>
        <v>5</v>
      </c>
      <c r="G354" s="26" t="s">
        <v>84</v>
      </c>
      <c r="H354" s="42" t="s">
        <v>99</v>
      </c>
      <c r="I354" s="40" t="s">
        <v>196</v>
      </c>
      <c r="J354" s="42" t="s">
        <v>79</v>
      </c>
      <c r="K354" s="35"/>
      <c r="L354" s="43">
        <v>3</v>
      </c>
      <c r="M354" s="43">
        <v>1</v>
      </c>
      <c r="N354" s="43">
        <f t="shared" si="23"/>
        <v>4</v>
      </c>
      <c r="O354" s="43" t="s">
        <v>57</v>
      </c>
      <c r="P354" s="44" t="s">
        <v>57</v>
      </c>
      <c r="Q354" s="42" t="s">
        <v>54</v>
      </c>
    </row>
    <row r="355" spans="1:17" ht="23.25" customHeight="1">
      <c r="A355" s="24">
        <v>12</v>
      </c>
      <c r="B355" s="35" t="s">
        <v>73</v>
      </c>
      <c r="C355" s="36" t="s">
        <v>249</v>
      </c>
      <c r="D355" s="36" t="s">
        <v>250</v>
      </c>
      <c r="E355" s="37">
        <v>41918</v>
      </c>
      <c r="F355" s="39">
        <f t="shared" ca="1" si="22"/>
        <v>5</v>
      </c>
      <c r="G355" s="26" t="s">
        <v>76</v>
      </c>
      <c r="H355" s="36" t="s">
        <v>77</v>
      </c>
      <c r="I355" s="40" t="s">
        <v>103</v>
      </c>
      <c r="J355" s="42" t="s">
        <v>79</v>
      </c>
      <c r="K355" s="35"/>
      <c r="L355" s="43">
        <v>2</v>
      </c>
      <c r="M355" s="43">
        <v>1</v>
      </c>
      <c r="N355" s="43">
        <f t="shared" si="23"/>
        <v>3</v>
      </c>
      <c r="O355" s="43" t="s">
        <v>57</v>
      </c>
      <c r="P355" s="44" t="s">
        <v>57</v>
      </c>
      <c r="Q355" s="42" t="s">
        <v>54</v>
      </c>
    </row>
    <row r="356" spans="1:17" ht="23.25" customHeight="1">
      <c r="A356" s="24">
        <v>13</v>
      </c>
      <c r="B356" s="35" t="s">
        <v>96</v>
      </c>
      <c r="C356" s="35" t="s">
        <v>376</v>
      </c>
      <c r="D356" s="35" t="s">
        <v>377</v>
      </c>
      <c r="E356" s="38">
        <v>41730</v>
      </c>
      <c r="F356" s="39">
        <f t="shared" ca="1" si="22"/>
        <v>5</v>
      </c>
      <c r="G356" s="26" t="s">
        <v>84</v>
      </c>
      <c r="H356" s="42" t="s">
        <v>130</v>
      </c>
      <c r="I356" s="40" t="s">
        <v>378</v>
      </c>
      <c r="J356" s="42" t="s">
        <v>79</v>
      </c>
      <c r="K356" s="35" t="s">
        <v>186</v>
      </c>
      <c r="L356" s="43">
        <v>2</v>
      </c>
      <c r="M356" s="43">
        <v>0</v>
      </c>
      <c r="N356" s="43">
        <f t="shared" si="23"/>
        <v>2</v>
      </c>
      <c r="O356" s="43" t="s">
        <v>57</v>
      </c>
      <c r="P356" s="44" t="s">
        <v>57</v>
      </c>
      <c r="Q356" s="42" t="s">
        <v>54</v>
      </c>
    </row>
    <row r="357" spans="1:17" ht="23.25" customHeight="1">
      <c r="A357" s="24">
        <v>14</v>
      </c>
      <c r="B357" s="35" t="s">
        <v>81</v>
      </c>
      <c r="C357" s="35" t="s">
        <v>685</v>
      </c>
      <c r="D357" s="35" t="s">
        <v>686</v>
      </c>
      <c r="E357" s="38">
        <v>41730</v>
      </c>
      <c r="F357" s="39">
        <f t="shared" ca="1" si="22"/>
        <v>5</v>
      </c>
      <c r="G357" s="26" t="s">
        <v>84</v>
      </c>
      <c r="H357" s="42" t="s">
        <v>99</v>
      </c>
      <c r="I357" s="40" t="s">
        <v>185</v>
      </c>
      <c r="J357" s="42" t="s">
        <v>79</v>
      </c>
      <c r="K357" s="35" t="s">
        <v>186</v>
      </c>
      <c r="L357" s="43">
        <v>1</v>
      </c>
      <c r="M357" s="43">
        <v>0</v>
      </c>
      <c r="N357" s="43">
        <f t="shared" si="23"/>
        <v>1</v>
      </c>
      <c r="O357" s="43" t="s">
        <v>57</v>
      </c>
      <c r="P357" s="44" t="s">
        <v>57</v>
      </c>
      <c r="Q357" s="42" t="s">
        <v>54</v>
      </c>
    </row>
    <row r="358" spans="1:17" ht="23.25" customHeight="1">
      <c r="A358" s="24">
        <v>15</v>
      </c>
      <c r="B358" s="35" t="s">
        <v>81</v>
      </c>
      <c r="C358" s="35" t="s">
        <v>379</v>
      </c>
      <c r="D358" s="35" t="s">
        <v>380</v>
      </c>
      <c r="E358" s="38">
        <v>41730</v>
      </c>
      <c r="F358" s="39">
        <f t="shared" ca="1" si="22"/>
        <v>5</v>
      </c>
      <c r="G358" s="26" t="s">
        <v>84</v>
      </c>
      <c r="H358" s="42" t="s">
        <v>99</v>
      </c>
      <c r="I358" s="40" t="s">
        <v>103</v>
      </c>
      <c r="J358" s="42" t="s">
        <v>79</v>
      </c>
      <c r="K358" s="35" t="s">
        <v>186</v>
      </c>
      <c r="L358" s="43">
        <v>1</v>
      </c>
      <c r="M358" s="43">
        <v>1</v>
      </c>
      <c r="N358" s="43">
        <f t="shared" si="23"/>
        <v>2</v>
      </c>
      <c r="O358" s="43" t="s">
        <v>57</v>
      </c>
      <c r="P358" s="44" t="s">
        <v>57</v>
      </c>
      <c r="Q358" s="42" t="s">
        <v>54</v>
      </c>
    </row>
    <row r="359" spans="1:17" ht="23.25" customHeight="1">
      <c r="A359" s="24">
        <v>16</v>
      </c>
      <c r="B359" s="35" t="s">
        <v>96</v>
      </c>
      <c r="C359" s="35" t="s">
        <v>715</v>
      </c>
      <c r="D359" s="35" t="s">
        <v>716</v>
      </c>
      <c r="E359" s="38">
        <v>41730</v>
      </c>
      <c r="F359" s="39">
        <f t="shared" ca="1" si="22"/>
        <v>5</v>
      </c>
      <c r="G359" s="26" t="s">
        <v>84</v>
      </c>
      <c r="H359" s="42" t="s">
        <v>99</v>
      </c>
      <c r="I359" s="40" t="s">
        <v>259</v>
      </c>
      <c r="J359" s="42" t="s">
        <v>79</v>
      </c>
      <c r="K359" s="35" t="s">
        <v>186</v>
      </c>
      <c r="L359" s="43">
        <v>1</v>
      </c>
      <c r="M359" s="43">
        <v>0</v>
      </c>
      <c r="N359" s="43">
        <f t="shared" si="23"/>
        <v>1</v>
      </c>
      <c r="O359" s="43" t="s">
        <v>57</v>
      </c>
      <c r="P359" s="44" t="s">
        <v>57</v>
      </c>
      <c r="Q359" s="42" t="s">
        <v>54</v>
      </c>
    </row>
    <row r="360" spans="1:17" ht="23.25" customHeight="1">
      <c r="A360" s="24">
        <v>17</v>
      </c>
      <c r="B360" s="36" t="s">
        <v>197</v>
      </c>
      <c r="C360" s="35" t="s">
        <v>198</v>
      </c>
      <c r="D360" s="35" t="s">
        <v>199</v>
      </c>
      <c r="E360" s="38">
        <v>41730</v>
      </c>
      <c r="F360" s="39">
        <f t="shared" ca="1" si="22"/>
        <v>5</v>
      </c>
      <c r="G360" s="26" t="s">
        <v>84</v>
      </c>
      <c r="H360" s="42" t="s">
        <v>99</v>
      </c>
      <c r="I360" s="40" t="s">
        <v>182</v>
      </c>
      <c r="J360" s="42" t="s">
        <v>79</v>
      </c>
      <c r="K360" s="35"/>
      <c r="L360" s="43">
        <v>4</v>
      </c>
      <c r="M360" s="43">
        <v>0</v>
      </c>
      <c r="N360" s="43">
        <f t="shared" si="23"/>
        <v>4</v>
      </c>
      <c r="O360" s="43" t="s">
        <v>57</v>
      </c>
      <c r="P360" s="44" t="s">
        <v>57</v>
      </c>
      <c r="Q360" s="42" t="s">
        <v>54</v>
      </c>
    </row>
    <row r="361" spans="1:17" ht="23.25" customHeight="1">
      <c r="A361" s="24">
        <v>18</v>
      </c>
      <c r="B361" s="35" t="s">
        <v>73</v>
      </c>
      <c r="C361" s="36" t="s">
        <v>748</v>
      </c>
      <c r="D361" s="35" t="s">
        <v>749</v>
      </c>
      <c r="E361" s="37">
        <v>41912</v>
      </c>
      <c r="F361" s="39">
        <f t="shared" ca="1" si="22"/>
        <v>5</v>
      </c>
      <c r="G361" s="26" t="s">
        <v>76</v>
      </c>
      <c r="H361" s="42" t="s">
        <v>426</v>
      </c>
      <c r="I361" s="40" t="s">
        <v>100</v>
      </c>
      <c r="J361" s="42" t="s">
        <v>79</v>
      </c>
      <c r="K361" s="35"/>
      <c r="L361" s="43">
        <v>1</v>
      </c>
      <c r="M361" s="43">
        <v>0</v>
      </c>
      <c r="N361" s="43">
        <f t="shared" si="23"/>
        <v>1</v>
      </c>
      <c r="O361" s="43" t="s">
        <v>57</v>
      </c>
      <c r="P361" s="44" t="s">
        <v>57</v>
      </c>
      <c r="Q361" s="42" t="s">
        <v>54</v>
      </c>
    </row>
    <row r="362" spans="1:17" ht="23.25" customHeight="1">
      <c r="A362" s="24">
        <v>19</v>
      </c>
      <c r="B362" s="35" t="s">
        <v>81</v>
      </c>
      <c r="C362" s="35" t="s">
        <v>759</v>
      </c>
      <c r="D362" s="35" t="s">
        <v>760</v>
      </c>
      <c r="E362" s="38">
        <v>41730</v>
      </c>
      <c r="F362" s="39">
        <f t="shared" ca="1" si="22"/>
        <v>5</v>
      </c>
      <c r="G362" s="26" t="s">
        <v>84</v>
      </c>
      <c r="H362" s="42" t="s">
        <v>99</v>
      </c>
      <c r="I362" s="40" t="s">
        <v>410</v>
      </c>
      <c r="J362" s="42" t="s">
        <v>79</v>
      </c>
      <c r="K362" s="35"/>
      <c r="L362" s="43">
        <v>0</v>
      </c>
      <c r="M362" s="48">
        <v>1</v>
      </c>
      <c r="N362" s="43">
        <f t="shared" si="23"/>
        <v>1</v>
      </c>
      <c r="O362" s="43" t="s">
        <v>80</v>
      </c>
      <c r="P362" s="44" t="s">
        <v>57</v>
      </c>
      <c r="Q362" s="42" t="s">
        <v>54</v>
      </c>
    </row>
    <row r="363" spans="1:17" ht="23.25" customHeight="1">
      <c r="A363" s="24">
        <v>20</v>
      </c>
      <c r="B363" s="35" t="s">
        <v>96</v>
      </c>
      <c r="C363" s="35" t="s">
        <v>771</v>
      </c>
      <c r="D363" s="35" t="s">
        <v>772</v>
      </c>
      <c r="E363" s="37">
        <v>41876</v>
      </c>
      <c r="F363" s="39">
        <f t="shared" ca="1" si="22"/>
        <v>5</v>
      </c>
      <c r="G363" s="26" t="s">
        <v>84</v>
      </c>
      <c r="H363" s="42" t="s">
        <v>99</v>
      </c>
      <c r="I363" s="40" t="s">
        <v>185</v>
      </c>
      <c r="J363" s="42" t="s">
        <v>79</v>
      </c>
      <c r="K363" s="35"/>
      <c r="L363" s="43">
        <v>0</v>
      </c>
      <c r="M363" s="43">
        <v>1</v>
      </c>
      <c r="N363" s="43">
        <f t="shared" si="23"/>
        <v>1</v>
      </c>
      <c r="O363" s="43" t="s">
        <v>80</v>
      </c>
      <c r="P363" s="44" t="s">
        <v>57</v>
      </c>
      <c r="Q363" s="42" t="s">
        <v>54</v>
      </c>
    </row>
    <row r="364" spans="1:17" ht="23.25" customHeight="1">
      <c r="A364" s="24">
        <v>21</v>
      </c>
      <c r="B364" s="35" t="s">
        <v>81</v>
      </c>
      <c r="C364" s="35" t="s">
        <v>260</v>
      </c>
      <c r="D364" s="35" t="s">
        <v>261</v>
      </c>
      <c r="E364" s="38">
        <v>41730</v>
      </c>
      <c r="F364" s="39">
        <f t="shared" ca="1" si="22"/>
        <v>5</v>
      </c>
      <c r="G364" s="26" t="s">
        <v>84</v>
      </c>
      <c r="H364" s="42" t="s">
        <v>99</v>
      </c>
      <c r="I364" s="40" t="s">
        <v>262</v>
      </c>
      <c r="J364" s="42" t="s">
        <v>79</v>
      </c>
      <c r="K364" s="35"/>
      <c r="L364" s="43">
        <v>1</v>
      </c>
      <c r="M364" s="43">
        <v>2</v>
      </c>
      <c r="N364" s="43">
        <f t="shared" si="23"/>
        <v>3</v>
      </c>
      <c r="O364" s="43" t="s">
        <v>57</v>
      </c>
      <c r="P364" s="44" t="s">
        <v>57</v>
      </c>
      <c r="Q364" s="42" t="s">
        <v>54</v>
      </c>
    </row>
    <row r="365" spans="1:17" ht="23.25" customHeight="1">
      <c r="A365" s="24">
        <v>22</v>
      </c>
      <c r="B365" s="35" t="s">
        <v>96</v>
      </c>
      <c r="C365" s="35" t="s">
        <v>1178</v>
      </c>
      <c r="D365" s="35" t="s">
        <v>1179</v>
      </c>
      <c r="E365" s="38">
        <v>41730</v>
      </c>
      <c r="F365" s="39">
        <f t="shared" ca="1" si="22"/>
        <v>5</v>
      </c>
      <c r="G365" s="26" t="s">
        <v>84</v>
      </c>
      <c r="H365" s="42" t="s">
        <v>386</v>
      </c>
      <c r="I365" s="40" t="s">
        <v>616</v>
      </c>
      <c r="J365" s="42" t="s">
        <v>79</v>
      </c>
      <c r="K365" s="35"/>
      <c r="L365" s="43">
        <v>0</v>
      </c>
      <c r="M365" s="48"/>
      <c r="N365" s="43">
        <f t="shared" si="23"/>
        <v>0</v>
      </c>
      <c r="O365" s="43" t="s">
        <v>80</v>
      </c>
      <c r="P365" s="44" t="s">
        <v>80</v>
      </c>
      <c r="Q365" s="42" t="s">
        <v>54</v>
      </c>
    </row>
    <row r="366" spans="1:17" ht="23.25" customHeight="1">
      <c r="A366" s="24">
        <v>23</v>
      </c>
      <c r="B366" s="35" t="s">
        <v>96</v>
      </c>
      <c r="C366" s="35" t="s">
        <v>1180</v>
      </c>
      <c r="D366" s="35" t="s">
        <v>1181</v>
      </c>
      <c r="E366" s="38">
        <v>41730</v>
      </c>
      <c r="F366" s="39">
        <f t="shared" ca="1" si="22"/>
        <v>5</v>
      </c>
      <c r="G366" s="26" t="s">
        <v>84</v>
      </c>
      <c r="H366" s="42" t="s">
        <v>99</v>
      </c>
      <c r="I366" s="40" t="s">
        <v>78</v>
      </c>
      <c r="J366" s="42" t="s">
        <v>79</v>
      </c>
      <c r="K366" s="35" t="s">
        <v>186</v>
      </c>
      <c r="L366" s="43">
        <v>0</v>
      </c>
      <c r="M366" s="48"/>
      <c r="N366" s="43">
        <f t="shared" si="23"/>
        <v>0</v>
      </c>
      <c r="O366" s="43" t="s">
        <v>80</v>
      </c>
      <c r="P366" s="44" t="s">
        <v>80</v>
      </c>
      <c r="Q366" s="42" t="s">
        <v>54</v>
      </c>
    </row>
    <row r="367" spans="1:17" ht="23.25" customHeight="1">
      <c r="A367" s="24">
        <v>24</v>
      </c>
      <c r="B367" s="35" t="s">
        <v>96</v>
      </c>
      <c r="C367" s="35" t="s">
        <v>384</v>
      </c>
      <c r="D367" s="35" t="s">
        <v>385</v>
      </c>
      <c r="E367" s="38">
        <v>41730</v>
      </c>
      <c r="F367" s="39">
        <f t="shared" ca="1" si="22"/>
        <v>5</v>
      </c>
      <c r="G367" s="26" t="s">
        <v>84</v>
      </c>
      <c r="H367" s="42" t="s">
        <v>386</v>
      </c>
      <c r="I367" s="40" t="s">
        <v>185</v>
      </c>
      <c r="J367" s="42" t="s">
        <v>79</v>
      </c>
      <c r="K367" s="35"/>
      <c r="L367" s="43">
        <v>2</v>
      </c>
      <c r="M367" s="43">
        <v>0</v>
      </c>
      <c r="N367" s="43">
        <f t="shared" si="23"/>
        <v>2</v>
      </c>
      <c r="O367" s="43" t="s">
        <v>57</v>
      </c>
      <c r="P367" s="44" t="s">
        <v>57</v>
      </c>
      <c r="Q367" s="42" t="s">
        <v>54</v>
      </c>
    </row>
    <row r="368" spans="1:17" ht="23.25" customHeight="1">
      <c r="A368" s="24">
        <v>25</v>
      </c>
      <c r="B368" s="35" t="s">
        <v>81</v>
      </c>
      <c r="C368" s="35" t="s">
        <v>780</v>
      </c>
      <c r="D368" s="35" t="s">
        <v>781</v>
      </c>
      <c r="E368" s="37">
        <v>41869</v>
      </c>
      <c r="F368" s="39">
        <f t="shared" ca="1" si="22"/>
        <v>5</v>
      </c>
      <c r="G368" s="26" t="s">
        <v>84</v>
      </c>
      <c r="H368" s="42" t="s">
        <v>700</v>
      </c>
      <c r="I368" s="41" t="s">
        <v>782</v>
      </c>
      <c r="J368" s="42" t="s">
        <v>79</v>
      </c>
      <c r="K368" s="35"/>
      <c r="L368" s="43">
        <v>1</v>
      </c>
      <c r="M368" s="43">
        <v>0</v>
      </c>
      <c r="N368" s="43">
        <f t="shared" si="23"/>
        <v>1</v>
      </c>
      <c r="O368" s="43" t="s">
        <v>57</v>
      </c>
      <c r="P368" s="44" t="s">
        <v>57</v>
      </c>
      <c r="Q368" s="42" t="s">
        <v>54</v>
      </c>
    </row>
    <row r="369" spans="1:17" ht="23.25" customHeight="1">
      <c r="A369" s="24">
        <v>26</v>
      </c>
      <c r="B369" s="35" t="s">
        <v>112</v>
      </c>
      <c r="C369" s="35" t="s">
        <v>183</v>
      </c>
      <c r="D369" s="35" t="s">
        <v>785</v>
      </c>
      <c r="E369" s="37">
        <v>41775</v>
      </c>
      <c r="F369" s="39">
        <f t="shared" ca="1" si="22"/>
        <v>5</v>
      </c>
      <c r="G369" s="26" t="s">
        <v>84</v>
      </c>
      <c r="H369" s="49" t="s">
        <v>786</v>
      </c>
      <c r="I369" s="40" t="s">
        <v>78</v>
      </c>
      <c r="J369" s="42" t="s">
        <v>79</v>
      </c>
      <c r="K369" s="35"/>
      <c r="L369" s="48">
        <v>1</v>
      </c>
      <c r="M369" s="48"/>
      <c r="N369" s="43">
        <f t="shared" si="23"/>
        <v>1</v>
      </c>
      <c r="O369" s="43" t="s">
        <v>57</v>
      </c>
      <c r="P369" s="44" t="s">
        <v>57</v>
      </c>
      <c r="Q369" s="42" t="s">
        <v>54</v>
      </c>
    </row>
    <row r="370" spans="1:17" ht="23.25" customHeight="1">
      <c r="A370" s="24">
        <v>27</v>
      </c>
      <c r="B370" s="35" t="s">
        <v>96</v>
      </c>
      <c r="C370" s="35" t="s">
        <v>263</v>
      </c>
      <c r="D370" s="35" t="s">
        <v>264</v>
      </c>
      <c r="E370" s="37">
        <v>41869</v>
      </c>
      <c r="F370" s="39">
        <f t="shared" ca="1" si="22"/>
        <v>5</v>
      </c>
      <c r="G370" s="26" t="s">
        <v>84</v>
      </c>
      <c r="H370" s="42" t="s">
        <v>99</v>
      </c>
      <c r="I370" s="40" t="s">
        <v>185</v>
      </c>
      <c r="J370" s="42" t="s">
        <v>79</v>
      </c>
      <c r="K370" s="35"/>
      <c r="L370" s="43">
        <v>3</v>
      </c>
      <c r="M370" s="43">
        <v>0</v>
      </c>
      <c r="N370" s="43">
        <f t="shared" si="23"/>
        <v>3</v>
      </c>
      <c r="O370" s="43" t="s">
        <v>57</v>
      </c>
      <c r="P370" s="44" t="s">
        <v>57</v>
      </c>
      <c r="Q370" s="42" t="s">
        <v>54</v>
      </c>
    </row>
    <row r="371" spans="1:17" ht="23.25" customHeight="1">
      <c r="A371" s="24">
        <v>28</v>
      </c>
      <c r="B371" s="35" t="s">
        <v>96</v>
      </c>
      <c r="C371" s="35" t="s">
        <v>1182</v>
      </c>
      <c r="D371" s="35" t="s">
        <v>134</v>
      </c>
      <c r="E371" s="38">
        <v>41730</v>
      </c>
      <c r="F371" s="39">
        <f t="shared" ca="1" si="22"/>
        <v>5</v>
      </c>
      <c r="G371" s="26" t="s">
        <v>84</v>
      </c>
      <c r="H371" s="42" t="s">
        <v>99</v>
      </c>
      <c r="I371" s="40" t="s">
        <v>196</v>
      </c>
      <c r="J371" s="42" t="s">
        <v>79</v>
      </c>
      <c r="K371" s="35" t="s">
        <v>186</v>
      </c>
      <c r="L371" s="43">
        <v>0</v>
      </c>
      <c r="M371" s="43">
        <v>0</v>
      </c>
      <c r="N371" s="43">
        <f t="shared" si="23"/>
        <v>0</v>
      </c>
      <c r="O371" s="43" t="s">
        <v>80</v>
      </c>
      <c r="P371" s="44" t="s">
        <v>80</v>
      </c>
      <c r="Q371" s="42" t="s">
        <v>54</v>
      </c>
    </row>
    <row r="372" spans="1:17" ht="23.25" customHeight="1">
      <c r="A372" s="24">
        <v>29</v>
      </c>
      <c r="B372" s="35" t="s">
        <v>73</v>
      </c>
      <c r="C372" s="35" t="s">
        <v>799</v>
      </c>
      <c r="D372" s="35" t="s">
        <v>800</v>
      </c>
      <c r="E372" s="38">
        <v>41841</v>
      </c>
      <c r="F372" s="39">
        <f t="shared" ca="1" si="22"/>
        <v>5</v>
      </c>
      <c r="G372" s="26" t="s">
        <v>76</v>
      </c>
      <c r="H372" s="42" t="s">
        <v>77</v>
      </c>
      <c r="I372" s="40" t="s">
        <v>801</v>
      </c>
      <c r="J372" s="42" t="s">
        <v>79</v>
      </c>
      <c r="K372" s="35"/>
      <c r="L372" s="43">
        <v>1</v>
      </c>
      <c r="M372" s="43">
        <v>0</v>
      </c>
      <c r="N372" s="43">
        <f t="shared" si="23"/>
        <v>1</v>
      </c>
      <c r="O372" s="43" t="s">
        <v>57</v>
      </c>
      <c r="P372" s="44" t="s">
        <v>57</v>
      </c>
      <c r="Q372" s="42" t="s">
        <v>54</v>
      </c>
    </row>
    <row r="373" spans="1:17" ht="23.25" customHeight="1">
      <c r="A373" s="24">
        <v>30</v>
      </c>
      <c r="B373" s="35" t="s">
        <v>96</v>
      </c>
      <c r="C373" s="35" t="s">
        <v>393</v>
      </c>
      <c r="D373" s="35" t="s">
        <v>394</v>
      </c>
      <c r="E373" s="38">
        <v>41876</v>
      </c>
      <c r="F373" s="39">
        <f t="shared" ca="1" si="22"/>
        <v>5</v>
      </c>
      <c r="G373" s="26" t="s">
        <v>84</v>
      </c>
      <c r="H373" s="42" t="s">
        <v>271</v>
      </c>
      <c r="I373" s="40" t="s">
        <v>103</v>
      </c>
      <c r="J373" s="42" t="s">
        <v>79</v>
      </c>
      <c r="K373" s="35"/>
      <c r="L373" s="43">
        <v>2</v>
      </c>
      <c r="M373" s="43">
        <v>0</v>
      </c>
      <c r="N373" s="43">
        <f t="shared" si="23"/>
        <v>2</v>
      </c>
      <c r="O373" s="43" t="s">
        <v>57</v>
      </c>
      <c r="P373" s="44" t="s">
        <v>57</v>
      </c>
      <c r="Q373" s="42" t="s">
        <v>54</v>
      </c>
    </row>
    <row r="374" spans="1:17" ht="23.25" customHeight="1">
      <c r="A374" s="24">
        <v>31</v>
      </c>
      <c r="B374" s="36" t="s">
        <v>81</v>
      </c>
      <c r="C374" s="36" t="s">
        <v>849</v>
      </c>
      <c r="D374" s="36" t="s">
        <v>850</v>
      </c>
      <c r="E374" s="37">
        <v>41883</v>
      </c>
      <c r="F374" s="39">
        <f t="shared" ca="1" si="22"/>
        <v>5</v>
      </c>
      <c r="G374" s="45" t="s">
        <v>84</v>
      </c>
      <c r="H374" s="36" t="s">
        <v>99</v>
      </c>
      <c r="I374" s="41" t="s">
        <v>78</v>
      </c>
      <c r="J374" s="46" t="s">
        <v>116</v>
      </c>
      <c r="K374" s="39"/>
      <c r="L374" s="43">
        <v>0</v>
      </c>
      <c r="M374" s="43">
        <v>1</v>
      </c>
      <c r="N374" s="43">
        <f t="shared" si="23"/>
        <v>1</v>
      </c>
      <c r="O374" s="43" t="s">
        <v>80</v>
      </c>
      <c r="P374" s="44" t="s">
        <v>57</v>
      </c>
      <c r="Q374" s="42" t="s">
        <v>54</v>
      </c>
    </row>
    <row r="375" spans="1:17" ht="23.25" customHeight="1">
      <c r="A375" s="24">
        <v>32</v>
      </c>
      <c r="B375" s="35" t="s">
        <v>96</v>
      </c>
      <c r="C375" s="35" t="s">
        <v>865</v>
      </c>
      <c r="D375" s="35" t="s">
        <v>866</v>
      </c>
      <c r="E375" s="38">
        <v>41730</v>
      </c>
      <c r="F375" s="39">
        <f t="shared" ca="1" si="22"/>
        <v>5</v>
      </c>
      <c r="G375" s="26" t="s">
        <v>84</v>
      </c>
      <c r="H375" s="42" t="s">
        <v>99</v>
      </c>
      <c r="I375" s="40" t="s">
        <v>378</v>
      </c>
      <c r="J375" s="42" t="s">
        <v>79</v>
      </c>
      <c r="K375" s="35"/>
      <c r="L375" s="43">
        <v>1</v>
      </c>
      <c r="M375" s="43">
        <v>0</v>
      </c>
      <c r="N375" s="43">
        <f t="shared" si="23"/>
        <v>1</v>
      </c>
      <c r="O375" s="43" t="s">
        <v>57</v>
      </c>
      <c r="P375" s="44" t="s">
        <v>57</v>
      </c>
      <c r="Q375" s="42" t="s">
        <v>54</v>
      </c>
    </row>
    <row r="376" spans="1:17" ht="23.25" customHeight="1">
      <c r="A376" s="24">
        <v>33</v>
      </c>
      <c r="B376" s="35" t="s">
        <v>73</v>
      </c>
      <c r="C376" s="35" t="s">
        <v>192</v>
      </c>
      <c r="D376" s="35" t="s">
        <v>193</v>
      </c>
      <c r="E376" s="38">
        <v>41313</v>
      </c>
      <c r="F376" s="39">
        <f t="shared" ref="F376:F407" ca="1" si="24">(YEAR(NOW())-YEAR(E376))</f>
        <v>6</v>
      </c>
      <c r="G376" s="26" t="s">
        <v>76</v>
      </c>
      <c r="H376" s="42" t="s">
        <v>77</v>
      </c>
      <c r="I376" s="40" t="s">
        <v>103</v>
      </c>
      <c r="J376" s="42" t="s">
        <v>79</v>
      </c>
      <c r="K376" s="35"/>
      <c r="L376" s="43">
        <v>2</v>
      </c>
      <c r="M376" s="43">
        <v>2</v>
      </c>
      <c r="N376" s="43">
        <f t="shared" ref="N376:N407" si="25">SUM(I376:M376)</f>
        <v>4</v>
      </c>
      <c r="O376" s="43" t="s">
        <v>57</v>
      </c>
      <c r="P376" s="44" t="s">
        <v>57</v>
      </c>
      <c r="Q376" s="42" t="s">
        <v>54</v>
      </c>
    </row>
    <row r="377" spans="1:17" ht="23.25" customHeight="1">
      <c r="A377" s="24">
        <v>34</v>
      </c>
      <c r="B377" s="35" t="s">
        <v>112</v>
      </c>
      <c r="C377" s="35" t="s">
        <v>241</v>
      </c>
      <c r="D377" s="35" t="s">
        <v>242</v>
      </c>
      <c r="E377" s="38">
        <v>41281</v>
      </c>
      <c r="F377" s="39">
        <f t="shared" ca="1" si="24"/>
        <v>6</v>
      </c>
      <c r="G377" s="26" t="s">
        <v>84</v>
      </c>
      <c r="H377" s="42" t="s">
        <v>99</v>
      </c>
      <c r="I377" s="40" t="s">
        <v>100</v>
      </c>
      <c r="J377" s="42" t="s">
        <v>79</v>
      </c>
      <c r="K377" s="35"/>
      <c r="L377" s="43">
        <v>1</v>
      </c>
      <c r="M377" s="43">
        <v>2</v>
      </c>
      <c r="N377" s="43">
        <f t="shared" si="25"/>
        <v>3</v>
      </c>
      <c r="O377" s="43" t="s">
        <v>57</v>
      </c>
      <c r="P377" s="44" t="s">
        <v>57</v>
      </c>
      <c r="Q377" s="42" t="s">
        <v>54</v>
      </c>
    </row>
    <row r="378" spans="1:17" ht="23.25" customHeight="1">
      <c r="A378" s="24">
        <v>35</v>
      </c>
      <c r="B378" s="35" t="s">
        <v>96</v>
      </c>
      <c r="C378" s="35" t="s">
        <v>713</v>
      </c>
      <c r="D378" s="35" t="s">
        <v>714</v>
      </c>
      <c r="E378" s="38">
        <v>41281</v>
      </c>
      <c r="F378" s="39">
        <f t="shared" ca="1" si="24"/>
        <v>6</v>
      </c>
      <c r="G378" s="26" t="s">
        <v>84</v>
      </c>
      <c r="H378" s="42" t="s">
        <v>99</v>
      </c>
      <c r="I378" s="40" t="s">
        <v>185</v>
      </c>
      <c r="J378" s="42" t="s">
        <v>79</v>
      </c>
      <c r="K378" s="35" t="s">
        <v>186</v>
      </c>
      <c r="L378" s="43">
        <v>1</v>
      </c>
      <c r="M378" s="43">
        <v>0</v>
      </c>
      <c r="N378" s="43">
        <f t="shared" si="25"/>
        <v>1</v>
      </c>
      <c r="O378" s="43" t="s">
        <v>57</v>
      </c>
      <c r="P378" s="44" t="s">
        <v>57</v>
      </c>
      <c r="Q378" s="42" t="s">
        <v>54</v>
      </c>
    </row>
    <row r="379" spans="1:17" ht="23.25" customHeight="1">
      <c r="A379" s="24">
        <v>36</v>
      </c>
      <c r="B379" s="36" t="s">
        <v>81</v>
      </c>
      <c r="C379" s="36" t="s">
        <v>1176</v>
      </c>
      <c r="D379" s="36" t="s">
        <v>1177</v>
      </c>
      <c r="E379" s="37">
        <v>41589</v>
      </c>
      <c r="F379" s="39">
        <f t="shared" ca="1" si="24"/>
        <v>6</v>
      </c>
      <c r="G379" s="26" t="s">
        <v>84</v>
      </c>
      <c r="H379" s="36" t="s">
        <v>99</v>
      </c>
      <c r="I379" s="41" t="s">
        <v>410</v>
      </c>
      <c r="J379" s="46" t="s">
        <v>116</v>
      </c>
      <c r="K379" s="39"/>
      <c r="L379" s="43">
        <v>0</v>
      </c>
      <c r="M379" s="43"/>
      <c r="N379" s="43">
        <f t="shared" si="25"/>
        <v>0</v>
      </c>
      <c r="O379" s="43" t="s">
        <v>80</v>
      </c>
      <c r="P379" s="44" t="s">
        <v>80</v>
      </c>
      <c r="Q379" s="42" t="s">
        <v>54</v>
      </c>
    </row>
    <row r="380" spans="1:17" ht="23.25" customHeight="1">
      <c r="A380" s="24">
        <v>37</v>
      </c>
      <c r="B380" s="36" t="s">
        <v>81</v>
      </c>
      <c r="C380" s="36" t="s">
        <v>722</v>
      </c>
      <c r="D380" s="36" t="s">
        <v>723</v>
      </c>
      <c r="E380" s="37">
        <v>41610</v>
      </c>
      <c r="F380" s="39">
        <f t="shared" ca="1" si="24"/>
        <v>6</v>
      </c>
      <c r="G380" s="45" t="s">
        <v>84</v>
      </c>
      <c r="H380" s="36" t="s">
        <v>99</v>
      </c>
      <c r="I380" s="41" t="s">
        <v>191</v>
      </c>
      <c r="J380" s="46" t="s">
        <v>116</v>
      </c>
      <c r="K380" s="39"/>
      <c r="L380" s="43">
        <v>1</v>
      </c>
      <c r="M380" s="43">
        <v>0</v>
      </c>
      <c r="N380" s="43">
        <f t="shared" si="25"/>
        <v>1</v>
      </c>
      <c r="O380" s="43" t="s">
        <v>57</v>
      </c>
      <c r="P380" s="44" t="s">
        <v>57</v>
      </c>
      <c r="Q380" s="42" t="s">
        <v>54</v>
      </c>
    </row>
    <row r="381" spans="1:17" ht="23.25" customHeight="1">
      <c r="A381" s="24">
        <v>38</v>
      </c>
      <c r="B381" s="35" t="s">
        <v>96</v>
      </c>
      <c r="C381" s="35" t="s">
        <v>726</v>
      </c>
      <c r="D381" s="35" t="s">
        <v>727</v>
      </c>
      <c r="E381" s="38">
        <v>41281</v>
      </c>
      <c r="F381" s="39">
        <f t="shared" ca="1" si="24"/>
        <v>6</v>
      </c>
      <c r="G381" s="26" t="s">
        <v>84</v>
      </c>
      <c r="H381" s="42" t="s">
        <v>99</v>
      </c>
      <c r="I381" s="40" t="s">
        <v>191</v>
      </c>
      <c r="J381" s="42" t="s">
        <v>79</v>
      </c>
      <c r="K381" s="35" t="s">
        <v>186</v>
      </c>
      <c r="L381" s="43">
        <v>1</v>
      </c>
      <c r="M381" s="43">
        <v>0</v>
      </c>
      <c r="N381" s="43">
        <f t="shared" si="25"/>
        <v>1</v>
      </c>
      <c r="O381" s="43" t="s">
        <v>57</v>
      </c>
      <c r="P381" s="44" t="s">
        <v>57</v>
      </c>
      <c r="Q381" s="42" t="s">
        <v>54</v>
      </c>
    </row>
    <row r="382" spans="1:17" ht="23.25" customHeight="1">
      <c r="A382" s="24">
        <v>39</v>
      </c>
      <c r="B382" s="35" t="s">
        <v>112</v>
      </c>
      <c r="C382" s="35" t="s">
        <v>251</v>
      </c>
      <c r="D382" s="35" t="s">
        <v>252</v>
      </c>
      <c r="E382" s="38">
        <v>41309</v>
      </c>
      <c r="F382" s="39">
        <f t="shared" ca="1" si="24"/>
        <v>6</v>
      </c>
      <c r="G382" s="26" t="s">
        <v>84</v>
      </c>
      <c r="H382" s="42" t="s">
        <v>99</v>
      </c>
      <c r="I382" s="40" t="s">
        <v>100</v>
      </c>
      <c r="J382" s="42" t="s">
        <v>79</v>
      </c>
      <c r="K382" s="35"/>
      <c r="L382" s="43">
        <v>1</v>
      </c>
      <c r="M382" s="43">
        <v>2</v>
      </c>
      <c r="N382" s="43">
        <f t="shared" si="25"/>
        <v>3</v>
      </c>
      <c r="O382" s="43" t="s">
        <v>57</v>
      </c>
      <c r="P382" s="44" t="s">
        <v>57</v>
      </c>
      <c r="Q382" s="42" t="s">
        <v>54</v>
      </c>
    </row>
    <row r="383" spans="1:17" ht="23.25" customHeight="1">
      <c r="A383" s="24">
        <v>40</v>
      </c>
      <c r="B383" s="36" t="s">
        <v>96</v>
      </c>
      <c r="C383" s="36" t="s">
        <v>754</v>
      </c>
      <c r="D383" s="36" t="s">
        <v>755</v>
      </c>
      <c r="E383" s="37">
        <v>41611</v>
      </c>
      <c r="F383" s="39">
        <f t="shared" ca="1" si="24"/>
        <v>6</v>
      </c>
      <c r="G383" s="45" t="s">
        <v>84</v>
      </c>
      <c r="H383" s="36" t="s">
        <v>99</v>
      </c>
      <c r="I383" s="41" t="s">
        <v>616</v>
      </c>
      <c r="J383" s="46" t="s">
        <v>116</v>
      </c>
      <c r="K383" s="39"/>
      <c r="L383" s="43">
        <v>0</v>
      </c>
      <c r="M383" s="43">
        <v>1</v>
      </c>
      <c r="N383" s="43">
        <f t="shared" si="25"/>
        <v>1</v>
      </c>
      <c r="O383" s="43" t="s">
        <v>80</v>
      </c>
      <c r="P383" s="44" t="s">
        <v>57</v>
      </c>
      <c r="Q383" s="42" t="s">
        <v>54</v>
      </c>
    </row>
    <row r="384" spans="1:17" ht="23.25" customHeight="1">
      <c r="A384" s="24">
        <v>41</v>
      </c>
      <c r="B384" s="35" t="s">
        <v>81</v>
      </c>
      <c r="C384" s="35" t="s">
        <v>387</v>
      </c>
      <c r="D384" s="35" t="s">
        <v>388</v>
      </c>
      <c r="E384" s="38">
        <v>41310</v>
      </c>
      <c r="F384" s="39">
        <f t="shared" ca="1" si="24"/>
        <v>6</v>
      </c>
      <c r="G384" s="26" t="s">
        <v>84</v>
      </c>
      <c r="H384" s="42" t="s">
        <v>271</v>
      </c>
      <c r="I384" s="40" t="s">
        <v>259</v>
      </c>
      <c r="J384" s="42" t="s">
        <v>79</v>
      </c>
      <c r="K384" s="35" t="s">
        <v>186</v>
      </c>
      <c r="L384" s="43">
        <v>2</v>
      </c>
      <c r="M384" s="43">
        <v>0</v>
      </c>
      <c r="N384" s="43">
        <f t="shared" si="25"/>
        <v>2</v>
      </c>
      <c r="O384" s="43" t="s">
        <v>57</v>
      </c>
      <c r="P384" s="44" t="s">
        <v>57</v>
      </c>
      <c r="Q384" s="42" t="s">
        <v>54</v>
      </c>
    </row>
    <row r="385" spans="1:17" ht="23.25" customHeight="1">
      <c r="A385" s="24">
        <v>42</v>
      </c>
      <c r="B385" s="35" t="s">
        <v>73</v>
      </c>
      <c r="C385" s="35" t="s">
        <v>101</v>
      </c>
      <c r="D385" s="35" t="s">
        <v>102</v>
      </c>
      <c r="E385" s="38">
        <v>41312</v>
      </c>
      <c r="F385" s="39">
        <f t="shared" ca="1" si="24"/>
        <v>6</v>
      </c>
      <c r="G385" s="26" t="s">
        <v>76</v>
      </c>
      <c r="H385" s="42" t="s">
        <v>77</v>
      </c>
      <c r="I385" s="40" t="s">
        <v>103</v>
      </c>
      <c r="J385" s="42" t="s">
        <v>79</v>
      </c>
      <c r="K385" s="35"/>
      <c r="L385" s="43">
        <v>3</v>
      </c>
      <c r="M385" s="43">
        <v>3</v>
      </c>
      <c r="N385" s="43">
        <f t="shared" si="25"/>
        <v>6</v>
      </c>
      <c r="O385" s="43" t="s">
        <v>57</v>
      </c>
      <c r="P385" s="44" t="s">
        <v>57</v>
      </c>
      <c r="Q385" s="42" t="s">
        <v>54</v>
      </c>
    </row>
    <row r="386" spans="1:17" ht="23.25" customHeight="1">
      <c r="A386" s="24">
        <v>43</v>
      </c>
      <c r="B386" s="35" t="s">
        <v>73</v>
      </c>
      <c r="C386" s="35" t="s">
        <v>74</v>
      </c>
      <c r="D386" s="35" t="s">
        <v>75</v>
      </c>
      <c r="E386" s="38">
        <v>41314</v>
      </c>
      <c r="F386" s="39">
        <f t="shared" ca="1" si="24"/>
        <v>6</v>
      </c>
      <c r="G386" s="26" t="s">
        <v>76</v>
      </c>
      <c r="H386" s="36" t="s">
        <v>77</v>
      </c>
      <c r="I386" s="40" t="s">
        <v>78</v>
      </c>
      <c r="J386" s="42" t="s">
        <v>79</v>
      </c>
      <c r="K386" s="35"/>
      <c r="L386" s="43">
        <v>6</v>
      </c>
      <c r="M386" s="43">
        <v>1</v>
      </c>
      <c r="N386" s="43">
        <f t="shared" si="25"/>
        <v>7</v>
      </c>
      <c r="O386" s="43" t="s">
        <v>57</v>
      </c>
      <c r="P386" s="44" t="s">
        <v>57</v>
      </c>
      <c r="Q386" s="42" t="s">
        <v>54</v>
      </c>
    </row>
    <row r="387" spans="1:17" ht="23.25" customHeight="1">
      <c r="A387" s="24">
        <v>44</v>
      </c>
      <c r="B387" s="35" t="s">
        <v>81</v>
      </c>
      <c r="C387" s="35" t="s">
        <v>389</v>
      </c>
      <c r="D387" s="35" t="s">
        <v>390</v>
      </c>
      <c r="E387" s="38">
        <v>41281</v>
      </c>
      <c r="F387" s="39">
        <f t="shared" ca="1" si="24"/>
        <v>6</v>
      </c>
      <c r="G387" s="26" t="s">
        <v>84</v>
      </c>
      <c r="H387" s="42" t="s">
        <v>99</v>
      </c>
      <c r="I387" s="40" t="s">
        <v>103</v>
      </c>
      <c r="J387" s="42" t="s">
        <v>79</v>
      </c>
      <c r="K387" s="35" t="s">
        <v>186</v>
      </c>
      <c r="L387" s="43">
        <v>1</v>
      </c>
      <c r="M387" s="43">
        <v>1</v>
      </c>
      <c r="N387" s="43">
        <f t="shared" si="25"/>
        <v>2</v>
      </c>
      <c r="O387" s="43" t="s">
        <v>57</v>
      </c>
      <c r="P387" s="44" t="s">
        <v>57</v>
      </c>
      <c r="Q387" s="42" t="s">
        <v>54</v>
      </c>
    </row>
    <row r="388" spans="1:17" ht="23.25" customHeight="1">
      <c r="A388" s="24">
        <v>45</v>
      </c>
      <c r="B388" s="35" t="s">
        <v>81</v>
      </c>
      <c r="C388" s="35" t="s">
        <v>391</v>
      </c>
      <c r="D388" s="35" t="s">
        <v>392</v>
      </c>
      <c r="E388" s="38">
        <v>41281</v>
      </c>
      <c r="F388" s="39">
        <f t="shared" ca="1" si="24"/>
        <v>6</v>
      </c>
      <c r="G388" s="26" t="s">
        <v>84</v>
      </c>
      <c r="H388" s="42" t="s">
        <v>99</v>
      </c>
      <c r="I388" s="40" t="s">
        <v>185</v>
      </c>
      <c r="J388" s="42" t="s">
        <v>79</v>
      </c>
      <c r="K388" s="35" t="s">
        <v>186</v>
      </c>
      <c r="L388" s="43">
        <v>1</v>
      </c>
      <c r="M388" s="43">
        <v>1</v>
      </c>
      <c r="N388" s="43">
        <f t="shared" si="25"/>
        <v>2</v>
      </c>
      <c r="O388" s="43" t="s">
        <v>57</v>
      </c>
      <c r="P388" s="44" t="s">
        <v>57</v>
      </c>
      <c r="Q388" s="42" t="s">
        <v>54</v>
      </c>
    </row>
    <row r="389" spans="1:17" ht="23.25" customHeight="1">
      <c r="A389" s="24">
        <v>46</v>
      </c>
      <c r="B389" s="35" t="s">
        <v>81</v>
      </c>
      <c r="C389" s="35" t="s">
        <v>1184</v>
      </c>
      <c r="D389" s="35" t="s">
        <v>1185</v>
      </c>
      <c r="E389" s="38">
        <v>41281</v>
      </c>
      <c r="F389" s="39">
        <f t="shared" ca="1" si="24"/>
        <v>6</v>
      </c>
      <c r="G389" s="26" t="s">
        <v>84</v>
      </c>
      <c r="H389" s="42" t="s">
        <v>271</v>
      </c>
      <c r="I389" s="40" t="s">
        <v>1186</v>
      </c>
      <c r="J389" s="42" t="s">
        <v>79</v>
      </c>
      <c r="K389" s="35" t="s">
        <v>186</v>
      </c>
      <c r="L389" s="43">
        <v>0</v>
      </c>
      <c r="M389" s="48"/>
      <c r="N389" s="43">
        <f t="shared" si="25"/>
        <v>0</v>
      </c>
      <c r="O389" s="43" t="s">
        <v>80</v>
      </c>
      <c r="P389" s="44" t="s">
        <v>80</v>
      </c>
      <c r="Q389" s="42" t="s">
        <v>54</v>
      </c>
    </row>
    <row r="390" spans="1:17" ht="23.25" customHeight="1">
      <c r="A390" s="24">
        <v>47</v>
      </c>
      <c r="B390" s="36" t="s">
        <v>96</v>
      </c>
      <c r="C390" s="36" t="s">
        <v>832</v>
      </c>
      <c r="D390" s="36" t="s">
        <v>833</v>
      </c>
      <c r="E390" s="37">
        <v>41430</v>
      </c>
      <c r="F390" s="39">
        <f t="shared" ca="1" si="24"/>
        <v>6</v>
      </c>
      <c r="G390" s="45" t="s">
        <v>84</v>
      </c>
      <c r="H390" s="36" t="s">
        <v>99</v>
      </c>
      <c r="I390" s="41" t="s">
        <v>185</v>
      </c>
      <c r="J390" s="46" t="s">
        <v>116</v>
      </c>
      <c r="K390" s="39"/>
      <c r="L390" s="43">
        <v>1</v>
      </c>
      <c r="M390" s="43"/>
      <c r="N390" s="43">
        <f t="shared" si="25"/>
        <v>1</v>
      </c>
      <c r="O390" s="43" t="s">
        <v>57</v>
      </c>
      <c r="P390" s="44" t="s">
        <v>57</v>
      </c>
      <c r="Q390" s="42" t="s">
        <v>54</v>
      </c>
    </row>
    <row r="391" spans="1:17" ht="23.25" customHeight="1">
      <c r="A391" s="24">
        <v>48</v>
      </c>
      <c r="B391" s="35" t="s">
        <v>81</v>
      </c>
      <c r="C391" s="35" t="s">
        <v>269</v>
      </c>
      <c r="D391" s="35" t="s">
        <v>270</v>
      </c>
      <c r="E391" s="38">
        <v>41311</v>
      </c>
      <c r="F391" s="39">
        <f t="shared" ca="1" si="24"/>
        <v>6</v>
      </c>
      <c r="G391" s="26" t="s">
        <v>84</v>
      </c>
      <c r="H391" s="42" t="s">
        <v>271</v>
      </c>
      <c r="I391" s="40" t="s">
        <v>272</v>
      </c>
      <c r="J391" s="42" t="s">
        <v>79</v>
      </c>
      <c r="K391" s="35"/>
      <c r="L391" s="43">
        <v>3</v>
      </c>
      <c r="M391" s="43">
        <v>0</v>
      </c>
      <c r="N391" s="43">
        <f t="shared" si="25"/>
        <v>3</v>
      </c>
      <c r="O391" s="43" t="s">
        <v>57</v>
      </c>
      <c r="P391" s="44" t="s">
        <v>57</v>
      </c>
      <c r="Q391" s="42" t="s">
        <v>54</v>
      </c>
    </row>
    <row r="392" spans="1:17" ht="23.25" customHeight="1">
      <c r="A392" s="24">
        <v>49</v>
      </c>
      <c r="B392" s="35" t="s">
        <v>81</v>
      </c>
      <c r="C392" s="35" t="s">
        <v>1189</v>
      </c>
      <c r="D392" s="35" t="s">
        <v>1190</v>
      </c>
      <c r="E392" s="38">
        <v>41281</v>
      </c>
      <c r="F392" s="39">
        <f t="shared" ca="1" si="24"/>
        <v>6</v>
      </c>
      <c r="G392" s="26" t="s">
        <v>84</v>
      </c>
      <c r="H392" s="42" t="s">
        <v>99</v>
      </c>
      <c r="I392" s="40" t="s">
        <v>1191</v>
      </c>
      <c r="J392" s="42" t="s">
        <v>79</v>
      </c>
      <c r="K392" s="35" t="s">
        <v>186</v>
      </c>
      <c r="L392" s="43">
        <v>0</v>
      </c>
      <c r="M392" s="48"/>
      <c r="N392" s="43">
        <f t="shared" si="25"/>
        <v>0</v>
      </c>
      <c r="O392" s="43" t="s">
        <v>80</v>
      </c>
      <c r="P392" s="44" t="s">
        <v>80</v>
      </c>
      <c r="Q392" s="42" t="s">
        <v>54</v>
      </c>
    </row>
    <row r="393" spans="1:17" ht="23.25" customHeight="1">
      <c r="A393" s="24">
        <v>50</v>
      </c>
      <c r="B393" s="35" t="s">
        <v>81</v>
      </c>
      <c r="C393" s="35" t="s">
        <v>408</v>
      </c>
      <c r="D393" s="35" t="s">
        <v>409</v>
      </c>
      <c r="E393" s="38">
        <v>41281</v>
      </c>
      <c r="F393" s="39">
        <f t="shared" ca="1" si="24"/>
        <v>6</v>
      </c>
      <c r="G393" s="26" t="s">
        <v>84</v>
      </c>
      <c r="H393" s="36" t="s">
        <v>99</v>
      </c>
      <c r="I393" s="40" t="s">
        <v>410</v>
      </c>
      <c r="J393" s="42" t="s">
        <v>79</v>
      </c>
      <c r="K393" s="35" t="s">
        <v>186</v>
      </c>
      <c r="L393" s="43">
        <v>2</v>
      </c>
      <c r="M393" s="43">
        <v>0</v>
      </c>
      <c r="N393" s="43">
        <f t="shared" si="25"/>
        <v>2</v>
      </c>
      <c r="O393" s="43" t="s">
        <v>57</v>
      </c>
      <c r="P393" s="44" t="s">
        <v>57</v>
      </c>
      <c r="Q393" s="42" t="s">
        <v>54</v>
      </c>
    </row>
    <row r="394" spans="1:17" ht="23.25" customHeight="1">
      <c r="A394" s="24">
        <v>51</v>
      </c>
      <c r="B394" s="35" t="s">
        <v>81</v>
      </c>
      <c r="C394" s="35" t="s">
        <v>411</v>
      </c>
      <c r="D394" s="35" t="s">
        <v>412</v>
      </c>
      <c r="E394" s="38">
        <v>41281</v>
      </c>
      <c r="F394" s="39">
        <f t="shared" ca="1" si="24"/>
        <v>6</v>
      </c>
      <c r="G394" s="26" t="s">
        <v>84</v>
      </c>
      <c r="H394" s="42" t="s">
        <v>99</v>
      </c>
      <c r="I394" s="40" t="s">
        <v>262</v>
      </c>
      <c r="J394" s="42" t="s">
        <v>79</v>
      </c>
      <c r="K394" s="35"/>
      <c r="L394" s="43">
        <v>2</v>
      </c>
      <c r="M394" s="43">
        <v>0</v>
      </c>
      <c r="N394" s="43">
        <f t="shared" si="25"/>
        <v>2</v>
      </c>
      <c r="O394" s="43" t="s">
        <v>57</v>
      </c>
      <c r="P394" s="44" t="s">
        <v>57</v>
      </c>
      <c r="Q394" s="42" t="s">
        <v>54</v>
      </c>
    </row>
    <row r="395" spans="1:17" ht="23.25" customHeight="1">
      <c r="A395" s="24">
        <v>52</v>
      </c>
      <c r="B395" s="35" t="s">
        <v>81</v>
      </c>
      <c r="C395" s="35" t="s">
        <v>870</v>
      </c>
      <c r="D395" s="35" t="s">
        <v>871</v>
      </c>
      <c r="E395" s="38">
        <v>41281</v>
      </c>
      <c r="F395" s="39">
        <f t="shared" ca="1" si="24"/>
        <v>6</v>
      </c>
      <c r="G395" s="26" t="s">
        <v>84</v>
      </c>
      <c r="H395" s="42" t="s">
        <v>700</v>
      </c>
      <c r="I395" s="40" t="s">
        <v>410</v>
      </c>
      <c r="J395" s="42" t="s">
        <v>79</v>
      </c>
      <c r="K395" s="35" t="s">
        <v>186</v>
      </c>
      <c r="L395" s="43">
        <v>1</v>
      </c>
      <c r="M395" s="43">
        <v>0</v>
      </c>
      <c r="N395" s="43">
        <f t="shared" si="25"/>
        <v>1</v>
      </c>
      <c r="O395" s="43" t="s">
        <v>57</v>
      </c>
      <c r="P395" s="44" t="s">
        <v>57</v>
      </c>
      <c r="Q395" s="42" t="s">
        <v>54</v>
      </c>
    </row>
    <row r="396" spans="1:17" ht="23.25" customHeight="1">
      <c r="A396" s="24">
        <v>53</v>
      </c>
      <c r="B396" s="35" t="s">
        <v>96</v>
      </c>
      <c r="C396" s="35" t="s">
        <v>836</v>
      </c>
      <c r="D396" s="35" t="s">
        <v>837</v>
      </c>
      <c r="E396" s="38">
        <v>41244</v>
      </c>
      <c r="F396" s="39">
        <f t="shared" ca="1" si="24"/>
        <v>7</v>
      </c>
      <c r="G396" s="26" t="s">
        <v>84</v>
      </c>
      <c r="H396" s="42" t="s">
        <v>99</v>
      </c>
      <c r="I396" s="40" t="s">
        <v>410</v>
      </c>
      <c r="J396" s="42" t="s">
        <v>79</v>
      </c>
      <c r="K396" s="35"/>
      <c r="L396" s="43">
        <v>6</v>
      </c>
      <c r="M396" s="43">
        <v>0</v>
      </c>
      <c r="N396" s="43">
        <f t="shared" si="25"/>
        <v>6</v>
      </c>
      <c r="O396" s="43" t="s">
        <v>58</v>
      </c>
      <c r="P396" s="44" t="s">
        <v>58</v>
      </c>
      <c r="Q396" s="42" t="s">
        <v>54</v>
      </c>
    </row>
    <row r="397" spans="1:17" ht="23.25" customHeight="1">
      <c r="A397" s="24">
        <v>54</v>
      </c>
      <c r="B397" s="36" t="s">
        <v>112</v>
      </c>
      <c r="C397" s="36" t="s">
        <v>1006</v>
      </c>
      <c r="D397" s="36" t="s">
        <v>1007</v>
      </c>
      <c r="E397" s="37">
        <v>41183</v>
      </c>
      <c r="F397" s="39">
        <f t="shared" ca="1" si="24"/>
        <v>7</v>
      </c>
      <c r="G397" s="45" t="s">
        <v>84</v>
      </c>
      <c r="H397" s="36" t="s">
        <v>99</v>
      </c>
      <c r="I397" s="41" t="s">
        <v>103</v>
      </c>
      <c r="J397" s="46" t="s">
        <v>116</v>
      </c>
      <c r="K397" s="39"/>
      <c r="L397" s="43">
        <v>1</v>
      </c>
      <c r="M397" s="43">
        <v>1</v>
      </c>
      <c r="N397" s="43">
        <f t="shared" si="25"/>
        <v>2</v>
      </c>
      <c r="O397" s="43" t="s">
        <v>58</v>
      </c>
      <c r="P397" s="44" t="s">
        <v>58</v>
      </c>
      <c r="Q397" s="42" t="s">
        <v>54</v>
      </c>
    </row>
    <row r="398" spans="1:17" ht="23.25" customHeight="1">
      <c r="A398" s="24">
        <v>55</v>
      </c>
      <c r="B398" s="35" t="s">
        <v>96</v>
      </c>
      <c r="C398" s="35" t="s">
        <v>1011</v>
      </c>
      <c r="D398" s="35" t="s">
        <v>1012</v>
      </c>
      <c r="E398" s="38">
        <v>41244</v>
      </c>
      <c r="F398" s="39">
        <f t="shared" ca="1" si="24"/>
        <v>7</v>
      </c>
      <c r="G398" s="26" t="s">
        <v>84</v>
      </c>
      <c r="H398" s="42" t="s">
        <v>130</v>
      </c>
      <c r="I398" s="40" t="s">
        <v>378</v>
      </c>
      <c r="J398" s="42" t="s">
        <v>79</v>
      </c>
      <c r="K398" s="35"/>
      <c r="L398" s="43">
        <v>2</v>
      </c>
      <c r="M398" s="43">
        <v>0</v>
      </c>
      <c r="N398" s="43">
        <f t="shared" si="25"/>
        <v>2</v>
      </c>
      <c r="O398" s="43" t="s">
        <v>58</v>
      </c>
      <c r="P398" s="44" t="s">
        <v>58</v>
      </c>
      <c r="Q398" s="42" t="s">
        <v>54</v>
      </c>
    </row>
    <row r="399" spans="1:17" ht="23.25" customHeight="1">
      <c r="A399" s="24">
        <v>56</v>
      </c>
      <c r="B399" s="35" t="s">
        <v>96</v>
      </c>
      <c r="C399" s="35" t="s">
        <v>916</v>
      </c>
      <c r="D399" s="35" t="s">
        <v>917</v>
      </c>
      <c r="E399" s="38">
        <v>41244</v>
      </c>
      <c r="F399" s="39">
        <f t="shared" ca="1" si="24"/>
        <v>7</v>
      </c>
      <c r="G399" s="26" t="s">
        <v>84</v>
      </c>
      <c r="H399" s="42" t="s">
        <v>99</v>
      </c>
      <c r="I399" s="40" t="s">
        <v>103</v>
      </c>
      <c r="J399" s="42" t="s">
        <v>79</v>
      </c>
      <c r="K399" s="35" t="s">
        <v>186</v>
      </c>
      <c r="L399" s="43">
        <v>1</v>
      </c>
      <c r="M399" s="43">
        <v>2</v>
      </c>
      <c r="N399" s="43">
        <f t="shared" si="25"/>
        <v>3</v>
      </c>
      <c r="O399" s="43" t="s">
        <v>58</v>
      </c>
      <c r="P399" s="44" t="s">
        <v>58</v>
      </c>
      <c r="Q399" s="42" t="s">
        <v>54</v>
      </c>
    </row>
    <row r="400" spans="1:17" ht="23.25" customHeight="1">
      <c r="A400" s="24">
        <v>57</v>
      </c>
      <c r="B400" s="35" t="s">
        <v>112</v>
      </c>
      <c r="C400" s="35" t="s">
        <v>920</v>
      </c>
      <c r="D400" s="35" t="s">
        <v>344</v>
      </c>
      <c r="E400" s="38">
        <v>41244</v>
      </c>
      <c r="F400" s="39">
        <f t="shared" ca="1" si="24"/>
        <v>7</v>
      </c>
      <c r="G400" s="26" t="s">
        <v>84</v>
      </c>
      <c r="H400" s="42" t="s">
        <v>130</v>
      </c>
      <c r="I400" s="40" t="s">
        <v>182</v>
      </c>
      <c r="J400" s="42" t="s">
        <v>79</v>
      </c>
      <c r="K400" s="35" t="s">
        <v>186</v>
      </c>
      <c r="L400" s="43">
        <v>2</v>
      </c>
      <c r="M400" s="43">
        <v>1</v>
      </c>
      <c r="N400" s="43">
        <f t="shared" si="25"/>
        <v>3</v>
      </c>
      <c r="O400" s="43" t="s">
        <v>58</v>
      </c>
      <c r="P400" s="44" t="s">
        <v>58</v>
      </c>
      <c r="Q400" s="42" t="s">
        <v>54</v>
      </c>
    </row>
    <row r="401" spans="1:17" ht="23.25" customHeight="1">
      <c r="A401" s="24">
        <v>58</v>
      </c>
      <c r="B401" s="35" t="s">
        <v>73</v>
      </c>
      <c r="C401" s="35" t="s">
        <v>838</v>
      </c>
      <c r="D401" s="35" t="s">
        <v>839</v>
      </c>
      <c r="E401" s="38">
        <v>41057</v>
      </c>
      <c r="F401" s="39">
        <f t="shared" ca="1" si="24"/>
        <v>7</v>
      </c>
      <c r="G401" s="26" t="s">
        <v>76</v>
      </c>
      <c r="H401" s="42" t="s">
        <v>77</v>
      </c>
      <c r="I401" s="40" t="s">
        <v>103</v>
      </c>
      <c r="J401" s="42" t="s">
        <v>79</v>
      </c>
      <c r="K401" s="35"/>
      <c r="L401" s="43">
        <v>3</v>
      </c>
      <c r="M401" s="43">
        <v>2</v>
      </c>
      <c r="N401" s="43">
        <f t="shared" si="25"/>
        <v>5</v>
      </c>
      <c r="O401" s="43" t="s">
        <v>58</v>
      </c>
      <c r="P401" s="44" t="s">
        <v>58</v>
      </c>
      <c r="Q401" s="42" t="s">
        <v>54</v>
      </c>
    </row>
    <row r="402" spans="1:17" ht="23.25" customHeight="1">
      <c r="A402" s="24">
        <v>59</v>
      </c>
      <c r="B402" s="35" t="s">
        <v>81</v>
      </c>
      <c r="C402" s="35" t="s">
        <v>863</v>
      </c>
      <c r="D402" s="35" t="s">
        <v>864</v>
      </c>
      <c r="E402" s="38">
        <v>41244</v>
      </c>
      <c r="F402" s="39">
        <f t="shared" ca="1" si="24"/>
        <v>7</v>
      </c>
      <c r="G402" s="26" t="s">
        <v>84</v>
      </c>
      <c r="H402" s="42" t="s">
        <v>271</v>
      </c>
      <c r="I402" s="40" t="s">
        <v>259</v>
      </c>
      <c r="J402" s="42" t="s">
        <v>79</v>
      </c>
      <c r="K402" s="35" t="s">
        <v>186</v>
      </c>
      <c r="L402" s="43">
        <v>4</v>
      </c>
      <c r="M402" s="43">
        <v>0</v>
      </c>
      <c r="N402" s="43">
        <f t="shared" si="25"/>
        <v>4</v>
      </c>
      <c r="O402" s="43" t="s">
        <v>58</v>
      </c>
      <c r="P402" s="44" t="s">
        <v>58</v>
      </c>
      <c r="Q402" s="42" t="s">
        <v>54</v>
      </c>
    </row>
    <row r="403" spans="1:17" ht="23.25" customHeight="1">
      <c r="A403" s="24">
        <v>60</v>
      </c>
      <c r="B403" s="35" t="s">
        <v>81</v>
      </c>
      <c r="C403" s="35" t="s">
        <v>1016</v>
      </c>
      <c r="D403" s="35" t="s">
        <v>930</v>
      </c>
      <c r="E403" s="38">
        <v>41244</v>
      </c>
      <c r="F403" s="39">
        <f t="shared" ca="1" si="24"/>
        <v>7</v>
      </c>
      <c r="G403" s="26" t="s">
        <v>84</v>
      </c>
      <c r="H403" s="42" t="s">
        <v>99</v>
      </c>
      <c r="I403" s="40" t="s">
        <v>103</v>
      </c>
      <c r="J403" s="42" t="s">
        <v>79</v>
      </c>
      <c r="K403" s="35" t="s">
        <v>186</v>
      </c>
      <c r="L403" s="43">
        <v>1</v>
      </c>
      <c r="M403" s="43">
        <v>1</v>
      </c>
      <c r="N403" s="43">
        <f t="shared" si="25"/>
        <v>2</v>
      </c>
      <c r="O403" s="43" t="s">
        <v>58</v>
      </c>
      <c r="P403" s="44" t="s">
        <v>58</v>
      </c>
      <c r="Q403" s="42" t="s">
        <v>54</v>
      </c>
    </row>
    <row r="404" spans="1:17" ht="23.25" customHeight="1">
      <c r="A404" s="24">
        <v>61</v>
      </c>
      <c r="B404" s="35" t="s">
        <v>81</v>
      </c>
      <c r="C404" s="35" t="s">
        <v>1201</v>
      </c>
      <c r="D404" s="35" t="s">
        <v>1202</v>
      </c>
      <c r="E404" s="38">
        <v>41244</v>
      </c>
      <c r="F404" s="39">
        <f t="shared" ca="1" si="24"/>
        <v>7</v>
      </c>
      <c r="G404" s="26" t="s">
        <v>84</v>
      </c>
      <c r="H404" s="42" t="s">
        <v>99</v>
      </c>
      <c r="I404" s="40" t="s">
        <v>378</v>
      </c>
      <c r="J404" s="42" t="s">
        <v>79</v>
      </c>
      <c r="K404" s="35" t="s">
        <v>186</v>
      </c>
      <c r="L404" s="43">
        <v>0</v>
      </c>
      <c r="M404" s="48">
        <v>1</v>
      </c>
      <c r="N404" s="43">
        <f t="shared" si="25"/>
        <v>1</v>
      </c>
      <c r="O404" s="43" t="s">
        <v>80</v>
      </c>
      <c r="P404" s="44" t="s">
        <v>58</v>
      </c>
      <c r="Q404" s="42" t="s">
        <v>54</v>
      </c>
    </row>
    <row r="405" spans="1:17" ht="23.25" customHeight="1">
      <c r="A405" s="24">
        <v>62</v>
      </c>
      <c r="B405" s="35" t="s">
        <v>81</v>
      </c>
      <c r="C405" s="35" t="s">
        <v>440</v>
      </c>
      <c r="D405" s="35" t="s">
        <v>1203</v>
      </c>
      <c r="E405" s="38">
        <v>41244</v>
      </c>
      <c r="F405" s="39">
        <f t="shared" ca="1" si="24"/>
        <v>7</v>
      </c>
      <c r="G405" s="26" t="s">
        <v>84</v>
      </c>
      <c r="H405" s="42" t="s">
        <v>99</v>
      </c>
      <c r="I405" s="40" t="s">
        <v>259</v>
      </c>
      <c r="J405" s="42" t="s">
        <v>79</v>
      </c>
      <c r="K405" s="35"/>
      <c r="L405" s="43">
        <v>1</v>
      </c>
      <c r="M405" s="43">
        <v>0</v>
      </c>
      <c r="N405" s="43">
        <f t="shared" si="25"/>
        <v>1</v>
      </c>
      <c r="O405" s="43" t="s">
        <v>58</v>
      </c>
      <c r="P405" s="44" t="s">
        <v>58</v>
      </c>
      <c r="Q405" s="42" t="s">
        <v>54</v>
      </c>
    </row>
    <row r="406" spans="1:17" ht="23.25" customHeight="1">
      <c r="A406" s="24">
        <v>63</v>
      </c>
      <c r="B406" s="35" t="s">
        <v>96</v>
      </c>
      <c r="C406" s="35" t="s">
        <v>1019</v>
      </c>
      <c r="D406" s="35" t="s">
        <v>1020</v>
      </c>
      <c r="E406" s="38">
        <v>41244</v>
      </c>
      <c r="F406" s="39">
        <f t="shared" ca="1" si="24"/>
        <v>7</v>
      </c>
      <c r="G406" s="26" t="s">
        <v>84</v>
      </c>
      <c r="H406" s="42" t="s">
        <v>271</v>
      </c>
      <c r="I406" s="40" t="s">
        <v>259</v>
      </c>
      <c r="J406" s="42" t="s">
        <v>79</v>
      </c>
      <c r="K406" s="35" t="s">
        <v>186</v>
      </c>
      <c r="L406" s="43">
        <v>2</v>
      </c>
      <c r="M406" s="43">
        <v>0</v>
      </c>
      <c r="N406" s="43">
        <f t="shared" si="25"/>
        <v>2</v>
      </c>
      <c r="O406" s="43" t="s">
        <v>58</v>
      </c>
      <c r="P406" s="44" t="s">
        <v>58</v>
      </c>
      <c r="Q406" s="42" t="s">
        <v>54</v>
      </c>
    </row>
    <row r="407" spans="1:17" ht="23.25" customHeight="1">
      <c r="A407" s="24">
        <v>64</v>
      </c>
      <c r="B407" s="35" t="s">
        <v>81</v>
      </c>
      <c r="C407" s="35" t="s">
        <v>867</v>
      </c>
      <c r="D407" s="35" t="s">
        <v>868</v>
      </c>
      <c r="E407" s="38">
        <v>41244</v>
      </c>
      <c r="F407" s="39">
        <f t="shared" ca="1" si="24"/>
        <v>7</v>
      </c>
      <c r="G407" s="26" t="s">
        <v>84</v>
      </c>
      <c r="H407" s="42" t="s">
        <v>99</v>
      </c>
      <c r="I407" s="40" t="s">
        <v>259</v>
      </c>
      <c r="J407" s="42" t="s">
        <v>79</v>
      </c>
      <c r="K407" s="35"/>
      <c r="L407" s="43">
        <v>3</v>
      </c>
      <c r="M407" s="43">
        <v>1</v>
      </c>
      <c r="N407" s="43">
        <f t="shared" si="25"/>
        <v>4</v>
      </c>
      <c r="O407" s="43" t="s">
        <v>58</v>
      </c>
      <c r="P407" s="44" t="s">
        <v>58</v>
      </c>
      <c r="Q407" s="42" t="s">
        <v>54</v>
      </c>
    </row>
    <row r="408" spans="1:17" ht="23.25" customHeight="1">
      <c r="A408" s="24">
        <v>65</v>
      </c>
      <c r="B408" s="35" t="s">
        <v>73</v>
      </c>
      <c r="C408" s="35" t="s">
        <v>924</v>
      </c>
      <c r="D408" s="35" t="s">
        <v>925</v>
      </c>
      <c r="E408" s="38">
        <v>41244</v>
      </c>
      <c r="F408" s="39">
        <f t="shared" ref="F408:F439" ca="1" si="26">(YEAR(NOW())-YEAR(E408))</f>
        <v>7</v>
      </c>
      <c r="G408" s="26" t="s">
        <v>76</v>
      </c>
      <c r="H408" s="36" t="s">
        <v>77</v>
      </c>
      <c r="I408" s="40" t="s">
        <v>616</v>
      </c>
      <c r="J408" s="42" t="s">
        <v>79</v>
      </c>
      <c r="K408" s="35"/>
      <c r="L408" s="43">
        <v>3</v>
      </c>
      <c r="M408" s="43">
        <v>0</v>
      </c>
      <c r="N408" s="43">
        <f t="shared" ref="N408:N439" si="27">SUM(I408:M408)</f>
        <v>3</v>
      </c>
      <c r="O408" s="43" t="s">
        <v>58</v>
      </c>
      <c r="P408" s="44" t="s">
        <v>58</v>
      </c>
      <c r="Q408" s="42" t="s">
        <v>54</v>
      </c>
    </row>
    <row r="409" spans="1:17" ht="23.25" customHeight="1">
      <c r="A409" s="24">
        <v>66</v>
      </c>
      <c r="B409" s="36" t="s">
        <v>96</v>
      </c>
      <c r="C409" s="36" t="s">
        <v>1210</v>
      </c>
      <c r="D409" s="36" t="s">
        <v>1211</v>
      </c>
      <c r="E409" s="37">
        <v>41052</v>
      </c>
      <c r="F409" s="39">
        <f t="shared" ca="1" si="26"/>
        <v>7</v>
      </c>
      <c r="G409" s="45" t="s">
        <v>84</v>
      </c>
      <c r="H409" s="36" t="s">
        <v>99</v>
      </c>
      <c r="I409" s="41" t="s">
        <v>185</v>
      </c>
      <c r="J409" s="46" t="s">
        <v>116</v>
      </c>
      <c r="K409" s="39"/>
      <c r="L409" s="43">
        <v>0</v>
      </c>
      <c r="M409" s="43">
        <v>1</v>
      </c>
      <c r="N409" s="43">
        <f t="shared" si="27"/>
        <v>1</v>
      </c>
      <c r="O409" s="43" t="s">
        <v>80</v>
      </c>
      <c r="P409" s="44" t="s">
        <v>58</v>
      </c>
      <c r="Q409" s="42" t="s">
        <v>54</v>
      </c>
    </row>
    <row r="410" spans="1:17" ht="23.25" customHeight="1">
      <c r="A410" s="24">
        <v>67</v>
      </c>
      <c r="B410" s="35" t="s">
        <v>81</v>
      </c>
      <c r="C410" s="35" t="s">
        <v>927</v>
      </c>
      <c r="D410" s="35" t="s">
        <v>928</v>
      </c>
      <c r="E410" s="38">
        <v>41244</v>
      </c>
      <c r="F410" s="39">
        <f t="shared" ca="1" si="26"/>
        <v>7</v>
      </c>
      <c r="G410" s="26" t="s">
        <v>84</v>
      </c>
      <c r="H410" s="36" t="s">
        <v>99</v>
      </c>
      <c r="I410" s="40" t="s">
        <v>100</v>
      </c>
      <c r="J410" s="42" t="s">
        <v>79</v>
      </c>
      <c r="K410" s="35" t="s">
        <v>186</v>
      </c>
      <c r="L410" s="43">
        <v>2</v>
      </c>
      <c r="M410" s="43">
        <v>1</v>
      </c>
      <c r="N410" s="43">
        <f t="shared" si="27"/>
        <v>3</v>
      </c>
      <c r="O410" s="43" t="s">
        <v>58</v>
      </c>
      <c r="P410" s="44" t="s">
        <v>58</v>
      </c>
      <c r="Q410" s="42" t="s">
        <v>54</v>
      </c>
    </row>
    <row r="411" spans="1:17" ht="23.25" customHeight="1">
      <c r="A411" s="24">
        <v>68</v>
      </c>
      <c r="B411" s="35" t="s">
        <v>73</v>
      </c>
      <c r="C411" s="35" t="s">
        <v>806</v>
      </c>
      <c r="D411" s="36" t="s">
        <v>807</v>
      </c>
      <c r="E411" s="38">
        <v>40934</v>
      </c>
      <c r="F411" s="39">
        <f t="shared" ca="1" si="26"/>
        <v>7</v>
      </c>
      <c r="G411" s="26" t="s">
        <v>76</v>
      </c>
      <c r="H411" s="36" t="s">
        <v>77</v>
      </c>
      <c r="I411" s="40" t="s">
        <v>378</v>
      </c>
      <c r="J411" s="42" t="s">
        <v>79</v>
      </c>
      <c r="K411" s="35"/>
      <c r="L411" s="43">
        <v>0</v>
      </c>
      <c r="M411" s="48"/>
      <c r="N411" s="43">
        <f t="shared" si="27"/>
        <v>0</v>
      </c>
      <c r="O411" s="43" t="s">
        <v>80</v>
      </c>
      <c r="P411" s="44" t="s">
        <v>80</v>
      </c>
      <c r="Q411" s="42" t="s">
        <v>54</v>
      </c>
    </row>
    <row r="412" spans="1:17" ht="23.25" customHeight="1">
      <c r="A412" s="24">
        <v>69</v>
      </c>
      <c r="B412" s="35" t="s">
        <v>73</v>
      </c>
      <c r="C412" s="35" t="s">
        <v>845</v>
      </c>
      <c r="D412" s="35" t="s">
        <v>846</v>
      </c>
      <c r="E412" s="38">
        <v>41198</v>
      </c>
      <c r="F412" s="39">
        <f t="shared" ca="1" si="26"/>
        <v>7</v>
      </c>
      <c r="G412" s="26" t="s">
        <v>76</v>
      </c>
      <c r="H412" s="42" t="s">
        <v>77</v>
      </c>
      <c r="I412" s="40" t="s">
        <v>196</v>
      </c>
      <c r="J412" s="42" t="s">
        <v>79</v>
      </c>
      <c r="K412" s="35"/>
      <c r="L412" s="43">
        <v>3</v>
      </c>
      <c r="M412" s="43">
        <v>2</v>
      </c>
      <c r="N412" s="43">
        <f t="shared" si="27"/>
        <v>5</v>
      </c>
      <c r="O412" s="43" t="s">
        <v>58</v>
      </c>
      <c r="P412" s="44" t="s">
        <v>58</v>
      </c>
      <c r="Q412" s="42" t="s">
        <v>54</v>
      </c>
    </row>
    <row r="413" spans="1:17" ht="23.25" customHeight="1">
      <c r="A413" s="24">
        <v>70</v>
      </c>
      <c r="B413" s="36" t="s">
        <v>96</v>
      </c>
      <c r="C413" s="36" t="s">
        <v>808</v>
      </c>
      <c r="D413" s="36" t="s">
        <v>809</v>
      </c>
      <c r="E413" s="37">
        <v>41183</v>
      </c>
      <c r="F413" s="39">
        <f t="shared" ca="1" si="26"/>
        <v>7</v>
      </c>
      <c r="G413" s="45" t="s">
        <v>84</v>
      </c>
      <c r="H413" s="36" t="s">
        <v>99</v>
      </c>
      <c r="I413" s="41" t="s">
        <v>810</v>
      </c>
      <c r="J413" s="46" t="s">
        <v>116</v>
      </c>
      <c r="K413" s="39"/>
      <c r="L413" s="43">
        <v>0</v>
      </c>
      <c r="M413" s="43"/>
      <c r="N413" s="43">
        <f t="shared" si="27"/>
        <v>0</v>
      </c>
      <c r="O413" s="43" t="s">
        <v>80</v>
      </c>
      <c r="P413" s="44" t="s">
        <v>80</v>
      </c>
      <c r="Q413" s="42" t="s">
        <v>54</v>
      </c>
    </row>
    <row r="414" spans="1:17" ht="23.25" customHeight="1">
      <c r="A414" s="24">
        <v>71</v>
      </c>
      <c r="B414" s="36" t="s">
        <v>96</v>
      </c>
      <c r="C414" s="36" t="s">
        <v>1021</v>
      </c>
      <c r="D414" s="36" t="s">
        <v>1022</v>
      </c>
      <c r="E414" s="37">
        <v>41052</v>
      </c>
      <c r="F414" s="39">
        <f t="shared" ca="1" si="26"/>
        <v>7</v>
      </c>
      <c r="G414" s="45" t="s">
        <v>84</v>
      </c>
      <c r="H414" s="36" t="s">
        <v>99</v>
      </c>
      <c r="I414" s="41" t="s">
        <v>185</v>
      </c>
      <c r="J414" s="46" t="s">
        <v>116</v>
      </c>
      <c r="K414" s="39"/>
      <c r="L414" s="43">
        <v>1</v>
      </c>
      <c r="M414" s="43">
        <v>1</v>
      </c>
      <c r="N414" s="43">
        <f t="shared" si="27"/>
        <v>2</v>
      </c>
      <c r="O414" s="43" t="s">
        <v>58</v>
      </c>
      <c r="P414" s="44" t="s">
        <v>58</v>
      </c>
      <c r="Q414" s="42" t="s">
        <v>54</v>
      </c>
    </row>
    <row r="415" spans="1:17" ht="23.25" customHeight="1">
      <c r="A415" s="24">
        <v>72</v>
      </c>
      <c r="B415" s="35" t="s">
        <v>96</v>
      </c>
      <c r="C415" s="35" t="s">
        <v>666</v>
      </c>
      <c r="D415" s="35" t="s">
        <v>869</v>
      </c>
      <c r="E415" s="38">
        <v>41244</v>
      </c>
      <c r="F415" s="39">
        <f t="shared" ca="1" si="26"/>
        <v>7</v>
      </c>
      <c r="G415" s="26" t="s">
        <v>84</v>
      </c>
      <c r="H415" s="42" t="s">
        <v>99</v>
      </c>
      <c r="I415" s="40" t="s">
        <v>100</v>
      </c>
      <c r="J415" s="42" t="s">
        <v>79</v>
      </c>
      <c r="K415" s="35" t="s">
        <v>186</v>
      </c>
      <c r="L415" s="43">
        <v>3</v>
      </c>
      <c r="M415" s="43">
        <v>1</v>
      </c>
      <c r="N415" s="43">
        <f t="shared" si="27"/>
        <v>4</v>
      </c>
      <c r="O415" s="43" t="s">
        <v>58</v>
      </c>
      <c r="P415" s="44" t="s">
        <v>58</v>
      </c>
      <c r="Q415" s="42" t="s">
        <v>54</v>
      </c>
    </row>
    <row r="416" spans="1:17" ht="23.25" customHeight="1">
      <c r="A416" s="24">
        <v>73</v>
      </c>
      <c r="B416" s="36" t="s">
        <v>96</v>
      </c>
      <c r="C416" s="36" t="s">
        <v>1025</v>
      </c>
      <c r="D416" s="36" t="s">
        <v>1026</v>
      </c>
      <c r="E416" s="37">
        <v>41065</v>
      </c>
      <c r="F416" s="39">
        <f t="shared" ca="1" si="26"/>
        <v>7</v>
      </c>
      <c r="G416" s="45" t="s">
        <v>84</v>
      </c>
      <c r="H416" s="36" t="s">
        <v>99</v>
      </c>
      <c r="I416" s="41" t="s">
        <v>410</v>
      </c>
      <c r="J416" s="46" t="s">
        <v>116</v>
      </c>
      <c r="K416" s="39"/>
      <c r="L416" s="43">
        <v>1</v>
      </c>
      <c r="M416" s="43">
        <v>1</v>
      </c>
      <c r="N416" s="43">
        <f t="shared" si="27"/>
        <v>2</v>
      </c>
      <c r="O416" s="43" t="s">
        <v>58</v>
      </c>
      <c r="P416" s="44" t="s">
        <v>58</v>
      </c>
      <c r="Q416" s="42" t="s">
        <v>54</v>
      </c>
    </row>
    <row r="417" spans="1:17" ht="23.25" customHeight="1">
      <c r="A417" s="24">
        <v>74</v>
      </c>
      <c r="B417" s="35" t="s">
        <v>96</v>
      </c>
      <c r="C417" s="35" t="s">
        <v>1212</v>
      </c>
      <c r="D417" s="35" t="s">
        <v>1213</v>
      </c>
      <c r="E417" s="38">
        <v>41244</v>
      </c>
      <c r="F417" s="39">
        <f t="shared" ca="1" si="26"/>
        <v>7</v>
      </c>
      <c r="G417" s="26" t="s">
        <v>84</v>
      </c>
      <c r="H417" s="42" t="s">
        <v>99</v>
      </c>
      <c r="I417" s="40" t="s">
        <v>78</v>
      </c>
      <c r="J417" s="42" t="s">
        <v>79</v>
      </c>
      <c r="K417" s="35" t="s">
        <v>186</v>
      </c>
      <c r="L417" s="43">
        <v>1</v>
      </c>
      <c r="M417" s="43">
        <v>0</v>
      </c>
      <c r="N417" s="43">
        <f t="shared" si="27"/>
        <v>1</v>
      </c>
      <c r="O417" s="43" t="s">
        <v>58</v>
      </c>
      <c r="P417" s="44" t="s">
        <v>58</v>
      </c>
      <c r="Q417" s="42" t="s">
        <v>54</v>
      </c>
    </row>
    <row r="418" spans="1:17" ht="23.25" customHeight="1">
      <c r="A418" s="24">
        <v>75</v>
      </c>
      <c r="B418" s="36" t="s">
        <v>81</v>
      </c>
      <c r="C418" s="36" t="s">
        <v>1216</v>
      </c>
      <c r="D418" s="36" t="s">
        <v>1217</v>
      </c>
      <c r="E418" s="37">
        <v>41085</v>
      </c>
      <c r="F418" s="39">
        <f t="shared" ca="1" si="26"/>
        <v>7</v>
      </c>
      <c r="G418" s="45" t="s">
        <v>84</v>
      </c>
      <c r="H418" s="36" t="s">
        <v>99</v>
      </c>
      <c r="I418" s="41" t="s">
        <v>100</v>
      </c>
      <c r="J418" s="46" t="s">
        <v>116</v>
      </c>
      <c r="K418" s="39"/>
      <c r="L418" s="43">
        <v>0</v>
      </c>
      <c r="M418" s="43">
        <v>1</v>
      </c>
      <c r="N418" s="43">
        <f t="shared" si="27"/>
        <v>1</v>
      </c>
      <c r="O418" s="43" t="s">
        <v>80</v>
      </c>
      <c r="P418" s="44" t="s">
        <v>58</v>
      </c>
      <c r="Q418" s="42" t="s">
        <v>54</v>
      </c>
    </row>
    <row r="419" spans="1:17" ht="23.25" customHeight="1">
      <c r="A419" s="24">
        <v>76</v>
      </c>
      <c r="B419" s="35" t="s">
        <v>112</v>
      </c>
      <c r="C419" s="35" t="s">
        <v>929</v>
      </c>
      <c r="D419" s="35" t="s">
        <v>930</v>
      </c>
      <c r="E419" s="38">
        <v>41244</v>
      </c>
      <c r="F419" s="39">
        <f t="shared" ca="1" si="26"/>
        <v>7</v>
      </c>
      <c r="G419" s="26" t="s">
        <v>84</v>
      </c>
      <c r="H419" s="36" t="s">
        <v>99</v>
      </c>
      <c r="I419" s="40" t="s">
        <v>103</v>
      </c>
      <c r="J419" s="42" t="s">
        <v>79</v>
      </c>
      <c r="K419" s="35"/>
      <c r="L419" s="43">
        <v>2</v>
      </c>
      <c r="M419" s="43">
        <v>1</v>
      </c>
      <c r="N419" s="43">
        <f t="shared" si="27"/>
        <v>3</v>
      </c>
      <c r="O419" s="43" t="s">
        <v>58</v>
      </c>
      <c r="P419" s="44" t="s">
        <v>58</v>
      </c>
      <c r="Q419" s="42" t="s">
        <v>54</v>
      </c>
    </row>
    <row r="420" spans="1:17" ht="23.25" customHeight="1">
      <c r="A420" s="24">
        <v>77</v>
      </c>
      <c r="B420" s="35" t="s">
        <v>81</v>
      </c>
      <c r="C420" s="35" t="s">
        <v>936</v>
      </c>
      <c r="D420" s="35" t="s">
        <v>937</v>
      </c>
      <c r="E420" s="38">
        <v>41244</v>
      </c>
      <c r="F420" s="39">
        <f t="shared" ca="1" si="26"/>
        <v>7</v>
      </c>
      <c r="G420" s="26" t="s">
        <v>84</v>
      </c>
      <c r="H420" s="42" t="s">
        <v>99</v>
      </c>
      <c r="I420" s="40" t="s">
        <v>103</v>
      </c>
      <c r="J420" s="42" t="s">
        <v>79</v>
      </c>
      <c r="K420" s="35" t="s">
        <v>186</v>
      </c>
      <c r="L420" s="43">
        <v>2</v>
      </c>
      <c r="M420" s="43">
        <v>1</v>
      </c>
      <c r="N420" s="43">
        <f t="shared" si="27"/>
        <v>3</v>
      </c>
      <c r="O420" s="43" t="s">
        <v>58</v>
      </c>
      <c r="P420" s="44" t="s">
        <v>58</v>
      </c>
      <c r="Q420" s="42" t="s">
        <v>54</v>
      </c>
    </row>
    <row r="421" spans="1:17" ht="23.25" customHeight="1">
      <c r="A421" s="24">
        <v>78</v>
      </c>
      <c r="B421" s="36" t="s">
        <v>96</v>
      </c>
      <c r="C421" s="36" t="s">
        <v>677</v>
      </c>
      <c r="D421" s="36" t="s">
        <v>1220</v>
      </c>
      <c r="E421" s="37">
        <v>41052</v>
      </c>
      <c r="F421" s="39">
        <f t="shared" ca="1" si="26"/>
        <v>7</v>
      </c>
      <c r="G421" s="45" t="s">
        <v>84</v>
      </c>
      <c r="H421" s="36" t="s">
        <v>99</v>
      </c>
      <c r="I421" s="41" t="s">
        <v>185</v>
      </c>
      <c r="J421" s="46" t="s">
        <v>116</v>
      </c>
      <c r="K421" s="39"/>
      <c r="L421" s="43">
        <v>0</v>
      </c>
      <c r="M421" s="43">
        <v>1</v>
      </c>
      <c r="N421" s="43">
        <f t="shared" si="27"/>
        <v>1</v>
      </c>
      <c r="O421" s="43" t="s">
        <v>80</v>
      </c>
      <c r="P421" s="44" t="s">
        <v>58</v>
      </c>
      <c r="Q421" s="42" t="s">
        <v>54</v>
      </c>
    </row>
    <row r="422" spans="1:17" ht="23.25" customHeight="1">
      <c r="A422" s="24">
        <v>79</v>
      </c>
      <c r="B422" s="35" t="s">
        <v>81</v>
      </c>
      <c r="C422" s="35" t="s">
        <v>701</v>
      </c>
      <c r="D422" s="35" t="s">
        <v>1027</v>
      </c>
      <c r="E422" s="38">
        <v>41244</v>
      </c>
      <c r="F422" s="39">
        <f t="shared" ca="1" si="26"/>
        <v>7</v>
      </c>
      <c r="G422" s="26" t="s">
        <v>84</v>
      </c>
      <c r="H422" s="42" t="s">
        <v>99</v>
      </c>
      <c r="I422" s="40" t="s">
        <v>100</v>
      </c>
      <c r="J422" s="42" t="s">
        <v>79</v>
      </c>
      <c r="K422" s="35"/>
      <c r="L422" s="43">
        <v>2</v>
      </c>
      <c r="M422" s="43">
        <v>0</v>
      </c>
      <c r="N422" s="43">
        <f t="shared" si="27"/>
        <v>2</v>
      </c>
      <c r="O422" s="43" t="s">
        <v>58</v>
      </c>
      <c r="P422" s="44" t="s">
        <v>58</v>
      </c>
      <c r="Q422" s="42" t="s">
        <v>54</v>
      </c>
    </row>
    <row r="423" spans="1:17" ht="23.25" customHeight="1">
      <c r="A423" s="24">
        <v>80</v>
      </c>
      <c r="B423" s="36" t="s">
        <v>96</v>
      </c>
      <c r="C423" s="36" t="s">
        <v>1221</v>
      </c>
      <c r="D423" s="36" t="s">
        <v>1222</v>
      </c>
      <c r="E423" s="37">
        <v>41183</v>
      </c>
      <c r="F423" s="39">
        <f t="shared" ca="1" si="26"/>
        <v>7</v>
      </c>
      <c r="G423" s="45" t="s">
        <v>84</v>
      </c>
      <c r="H423" s="36" t="s">
        <v>700</v>
      </c>
      <c r="I423" s="41" t="s">
        <v>810</v>
      </c>
      <c r="J423" s="46" t="s">
        <v>116</v>
      </c>
      <c r="K423" s="39"/>
      <c r="L423" s="43">
        <v>1</v>
      </c>
      <c r="M423" s="43">
        <v>0</v>
      </c>
      <c r="N423" s="43">
        <f t="shared" si="27"/>
        <v>1</v>
      </c>
      <c r="O423" s="43" t="s">
        <v>58</v>
      </c>
      <c r="P423" s="44" t="s">
        <v>58</v>
      </c>
      <c r="Q423" s="42" t="s">
        <v>54</v>
      </c>
    </row>
    <row r="424" spans="1:17" ht="23.25" customHeight="1">
      <c r="A424" s="24">
        <v>81</v>
      </c>
      <c r="B424" s="35" t="s">
        <v>96</v>
      </c>
      <c r="C424" s="35" t="s">
        <v>1227</v>
      </c>
      <c r="D424" s="35" t="s">
        <v>1228</v>
      </c>
      <c r="E424" s="38">
        <v>41244</v>
      </c>
      <c r="F424" s="39">
        <f t="shared" ca="1" si="26"/>
        <v>7</v>
      </c>
      <c r="G424" s="26" t="s">
        <v>84</v>
      </c>
      <c r="H424" s="42" t="s">
        <v>99</v>
      </c>
      <c r="I424" s="40" t="s">
        <v>378</v>
      </c>
      <c r="J424" s="42" t="s">
        <v>79</v>
      </c>
      <c r="K424" s="35"/>
      <c r="L424" s="43">
        <v>1</v>
      </c>
      <c r="M424" s="43">
        <v>0</v>
      </c>
      <c r="N424" s="43">
        <f t="shared" si="27"/>
        <v>1</v>
      </c>
      <c r="O424" s="43" t="s">
        <v>58</v>
      </c>
      <c r="P424" s="44" t="s">
        <v>58</v>
      </c>
      <c r="Q424" s="42" t="s">
        <v>54</v>
      </c>
    </row>
    <row r="425" spans="1:17" ht="23.25" customHeight="1">
      <c r="A425" s="24">
        <v>82</v>
      </c>
      <c r="B425" s="35" t="s">
        <v>96</v>
      </c>
      <c r="C425" s="35" t="s">
        <v>1034</v>
      </c>
      <c r="D425" s="35" t="s">
        <v>1035</v>
      </c>
      <c r="E425" s="38">
        <v>41244</v>
      </c>
      <c r="F425" s="39">
        <f t="shared" ca="1" si="26"/>
        <v>7</v>
      </c>
      <c r="G425" s="26" t="s">
        <v>84</v>
      </c>
      <c r="H425" s="36" t="s">
        <v>99</v>
      </c>
      <c r="I425" s="40" t="s">
        <v>259</v>
      </c>
      <c r="J425" s="42" t="s">
        <v>79</v>
      </c>
      <c r="K425" s="35" t="s">
        <v>186</v>
      </c>
      <c r="L425" s="43">
        <v>2</v>
      </c>
      <c r="M425" s="43">
        <v>0</v>
      </c>
      <c r="N425" s="43">
        <f t="shared" si="27"/>
        <v>2</v>
      </c>
      <c r="O425" s="43" t="s">
        <v>58</v>
      </c>
      <c r="P425" s="44" t="s">
        <v>58</v>
      </c>
      <c r="Q425" s="42" t="s">
        <v>54</v>
      </c>
    </row>
    <row r="426" spans="1:17" ht="23.25" customHeight="1">
      <c r="A426" s="24">
        <v>83</v>
      </c>
      <c r="B426" s="35" t="s">
        <v>73</v>
      </c>
      <c r="C426" s="35" t="s">
        <v>1231</v>
      </c>
      <c r="D426" s="35" t="s">
        <v>1232</v>
      </c>
      <c r="E426" s="38">
        <v>41130</v>
      </c>
      <c r="F426" s="39">
        <f t="shared" ca="1" si="26"/>
        <v>7</v>
      </c>
      <c r="G426" s="26" t="s">
        <v>76</v>
      </c>
      <c r="H426" s="42" t="s">
        <v>77</v>
      </c>
      <c r="I426" s="40" t="s">
        <v>616</v>
      </c>
      <c r="J426" s="42" t="s">
        <v>79</v>
      </c>
      <c r="K426" s="35"/>
      <c r="L426" s="48">
        <v>1</v>
      </c>
      <c r="M426" s="48"/>
      <c r="N426" s="43">
        <f t="shared" si="27"/>
        <v>1</v>
      </c>
      <c r="O426" s="43" t="s">
        <v>58</v>
      </c>
      <c r="P426" s="44" t="s">
        <v>58</v>
      </c>
      <c r="Q426" s="42" t="s">
        <v>54</v>
      </c>
    </row>
    <row r="427" spans="1:17" ht="23.25" customHeight="1">
      <c r="A427" s="24">
        <v>84</v>
      </c>
      <c r="B427" s="35" t="s">
        <v>81</v>
      </c>
      <c r="C427" s="35" t="s">
        <v>816</v>
      </c>
      <c r="D427" s="35" t="s">
        <v>817</v>
      </c>
      <c r="E427" s="38">
        <v>41244</v>
      </c>
      <c r="F427" s="39">
        <f t="shared" ca="1" si="26"/>
        <v>7</v>
      </c>
      <c r="G427" s="26" t="s">
        <v>84</v>
      </c>
      <c r="H427" s="42" t="s">
        <v>99</v>
      </c>
      <c r="I427" s="40" t="s">
        <v>616</v>
      </c>
      <c r="J427" s="42" t="s">
        <v>79</v>
      </c>
      <c r="K427" s="35" t="s">
        <v>186</v>
      </c>
      <c r="L427" s="43">
        <v>0</v>
      </c>
      <c r="M427" s="48"/>
      <c r="N427" s="43">
        <f t="shared" si="27"/>
        <v>0</v>
      </c>
      <c r="O427" s="43" t="s">
        <v>80</v>
      </c>
      <c r="P427" s="44" t="s">
        <v>80</v>
      </c>
      <c r="Q427" s="42" t="s">
        <v>54</v>
      </c>
    </row>
    <row r="428" spans="1:17" ht="23.25" customHeight="1">
      <c r="A428" s="24">
        <v>85</v>
      </c>
      <c r="B428" s="35" t="s">
        <v>96</v>
      </c>
      <c r="C428" s="35" t="s">
        <v>1233</v>
      </c>
      <c r="D428" s="35" t="s">
        <v>1234</v>
      </c>
      <c r="E428" s="38">
        <v>41244</v>
      </c>
      <c r="F428" s="39">
        <f t="shared" ca="1" si="26"/>
        <v>7</v>
      </c>
      <c r="G428" s="26" t="s">
        <v>84</v>
      </c>
      <c r="H428" s="42" t="s">
        <v>1235</v>
      </c>
      <c r="I428" s="40" t="s">
        <v>78</v>
      </c>
      <c r="J428" s="42" t="s">
        <v>79</v>
      </c>
      <c r="K428" s="35" t="s">
        <v>186</v>
      </c>
      <c r="L428" s="43">
        <v>1</v>
      </c>
      <c r="M428" s="43">
        <v>0</v>
      </c>
      <c r="N428" s="43">
        <f t="shared" si="27"/>
        <v>1</v>
      </c>
      <c r="O428" s="43" t="s">
        <v>58</v>
      </c>
      <c r="P428" s="44" t="s">
        <v>58</v>
      </c>
      <c r="Q428" s="42" t="s">
        <v>54</v>
      </c>
    </row>
    <row r="429" spans="1:17" ht="23.25" customHeight="1">
      <c r="A429" s="24">
        <v>86</v>
      </c>
      <c r="B429" s="35" t="s">
        <v>73</v>
      </c>
      <c r="C429" s="35" t="s">
        <v>245</v>
      </c>
      <c r="D429" s="35" t="s">
        <v>246</v>
      </c>
      <c r="E429" s="38">
        <v>40616</v>
      </c>
      <c r="F429" s="39">
        <f t="shared" ca="1" si="26"/>
        <v>8</v>
      </c>
      <c r="G429" s="26" t="s">
        <v>76</v>
      </c>
      <c r="H429" s="42" t="s">
        <v>77</v>
      </c>
      <c r="I429" s="40" t="s">
        <v>185</v>
      </c>
      <c r="J429" s="42" t="s">
        <v>79</v>
      </c>
      <c r="K429" s="35"/>
      <c r="L429" s="43">
        <v>3</v>
      </c>
      <c r="M429" s="43">
        <v>0</v>
      </c>
      <c r="N429" s="43">
        <f t="shared" si="27"/>
        <v>3</v>
      </c>
      <c r="O429" s="43" t="s">
        <v>58</v>
      </c>
      <c r="P429" s="44" t="s">
        <v>58</v>
      </c>
      <c r="Q429" s="42" t="s">
        <v>54</v>
      </c>
    </row>
    <row r="430" spans="1:17" ht="23.25" customHeight="1">
      <c r="A430" s="24">
        <v>87</v>
      </c>
      <c r="B430" s="35" t="s">
        <v>81</v>
      </c>
      <c r="C430" s="35" t="s">
        <v>257</v>
      </c>
      <c r="D430" s="35" t="s">
        <v>258</v>
      </c>
      <c r="E430" s="38">
        <v>40829</v>
      </c>
      <c r="F430" s="39">
        <f t="shared" ca="1" si="26"/>
        <v>8</v>
      </c>
      <c r="G430" s="26" t="s">
        <v>84</v>
      </c>
      <c r="H430" s="42" t="s">
        <v>99</v>
      </c>
      <c r="I430" s="40" t="s">
        <v>259</v>
      </c>
      <c r="J430" s="42" t="s">
        <v>79</v>
      </c>
      <c r="K430" s="35" t="s">
        <v>186</v>
      </c>
      <c r="L430" s="43">
        <v>3</v>
      </c>
      <c r="M430" s="43">
        <v>0</v>
      </c>
      <c r="N430" s="43">
        <f t="shared" si="27"/>
        <v>3</v>
      </c>
      <c r="O430" s="43" t="s">
        <v>58</v>
      </c>
      <c r="P430" s="44" t="s">
        <v>58</v>
      </c>
      <c r="Q430" s="42" t="s">
        <v>54</v>
      </c>
    </row>
    <row r="431" spans="1:17" ht="23.25" customHeight="1">
      <c r="A431" s="24">
        <v>88</v>
      </c>
      <c r="B431" s="36" t="s">
        <v>96</v>
      </c>
      <c r="C431" s="36" t="s">
        <v>420</v>
      </c>
      <c r="D431" s="36" t="s">
        <v>421</v>
      </c>
      <c r="E431" s="37">
        <v>40883</v>
      </c>
      <c r="F431" s="39">
        <f t="shared" ca="1" si="26"/>
        <v>8</v>
      </c>
      <c r="G431" s="45" t="s">
        <v>84</v>
      </c>
      <c r="H431" s="36" t="s">
        <v>99</v>
      </c>
      <c r="I431" s="41" t="s">
        <v>185</v>
      </c>
      <c r="J431" s="46" t="s">
        <v>116</v>
      </c>
      <c r="K431" s="39"/>
      <c r="L431" s="43">
        <v>2</v>
      </c>
      <c r="M431" s="43">
        <v>0</v>
      </c>
      <c r="N431" s="43">
        <f t="shared" si="27"/>
        <v>2</v>
      </c>
      <c r="O431" s="43" t="s">
        <v>58</v>
      </c>
      <c r="P431" s="44" t="s">
        <v>58</v>
      </c>
      <c r="Q431" s="42" t="s">
        <v>54</v>
      </c>
    </row>
    <row r="432" spans="1:17" ht="23.25" customHeight="1">
      <c r="A432" s="24">
        <v>89</v>
      </c>
      <c r="B432" s="35" t="s">
        <v>81</v>
      </c>
      <c r="C432" s="35" t="s">
        <v>422</v>
      </c>
      <c r="D432" s="35" t="s">
        <v>423</v>
      </c>
      <c r="E432" s="38">
        <v>40700</v>
      </c>
      <c r="F432" s="39">
        <f t="shared" ca="1" si="26"/>
        <v>8</v>
      </c>
      <c r="G432" s="26" t="s">
        <v>84</v>
      </c>
      <c r="H432" s="42" t="s">
        <v>99</v>
      </c>
      <c r="I432" s="40" t="s">
        <v>185</v>
      </c>
      <c r="J432" s="42" t="s">
        <v>79</v>
      </c>
      <c r="K432" s="35"/>
      <c r="L432" s="43">
        <v>2</v>
      </c>
      <c r="M432" s="43">
        <v>0</v>
      </c>
      <c r="N432" s="43">
        <f t="shared" si="27"/>
        <v>2</v>
      </c>
      <c r="O432" s="43" t="s">
        <v>58</v>
      </c>
      <c r="P432" s="44" t="s">
        <v>58</v>
      </c>
      <c r="Q432" s="42" t="s">
        <v>54</v>
      </c>
    </row>
    <row r="433" spans="1:17" ht="23.25" customHeight="1">
      <c r="A433" s="24">
        <v>90</v>
      </c>
      <c r="B433" s="36" t="s">
        <v>96</v>
      </c>
      <c r="C433" s="36" t="s">
        <v>577</v>
      </c>
      <c r="D433" s="36" t="s">
        <v>578</v>
      </c>
      <c r="E433" s="37">
        <v>40883</v>
      </c>
      <c r="F433" s="39">
        <f t="shared" ca="1" si="26"/>
        <v>8</v>
      </c>
      <c r="G433" s="45" t="s">
        <v>84</v>
      </c>
      <c r="H433" s="36" t="s">
        <v>386</v>
      </c>
      <c r="I433" s="41" t="s">
        <v>185</v>
      </c>
      <c r="J433" s="46" t="s">
        <v>116</v>
      </c>
      <c r="K433" s="39"/>
      <c r="L433" s="43">
        <v>1</v>
      </c>
      <c r="M433" s="43">
        <v>0</v>
      </c>
      <c r="N433" s="43">
        <f t="shared" si="27"/>
        <v>1</v>
      </c>
      <c r="O433" s="43" t="s">
        <v>58</v>
      </c>
      <c r="P433" s="44" t="s">
        <v>58</v>
      </c>
      <c r="Q433" s="42" t="s">
        <v>54</v>
      </c>
    </row>
    <row r="434" spans="1:17" ht="23.25" customHeight="1">
      <c r="A434" s="24">
        <v>91</v>
      </c>
      <c r="B434" s="36" t="s">
        <v>104</v>
      </c>
      <c r="C434" s="35" t="s">
        <v>180</v>
      </c>
      <c r="D434" s="35" t="s">
        <v>181</v>
      </c>
      <c r="E434" s="38">
        <v>40878</v>
      </c>
      <c r="F434" s="39">
        <f t="shared" ca="1" si="26"/>
        <v>8</v>
      </c>
      <c r="G434" s="26" t="s">
        <v>76</v>
      </c>
      <c r="H434" s="36" t="s">
        <v>77</v>
      </c>
      <c r="I434" s="40" t="s">
        <v>182</v>
      </c>
      <c r="J434" s="42" t="s">
        <v>79</v>
      </c>
      <c r="K434" s="35"/>
      <c r="L434" s="43">
        <v>4</v>
      </c>
      <c r="M434" s="43">
        <v>0</v>
      </c>
      <c r="N434" s="43">
        <f t="shared" si="27"/>
        <v>4</v>
      </c>
      <c r="O434" s="43" t="s">
        <v>58</v>
      </c>
      <c r="P434" s="44" t="s">
        <v>58</v>
      </c>
      <c r="Q434" s="42" t="s">
        <v>54</v>
      </c>
    </row>
    <row r="435" spans="1:17" ht="23.25" customHeight="1">
      <c r="A435" s="24">
        <v>92</v>
      </c>
      <c r="B435" s="35" t="s">
        <v>96</v>
      </c>
      <c r="C435" s="35" t="s">
        <v>429</v>
      </c>
      <c r="D435" s="35" t="s">
        <v>430</v>
      </c>
      <c r="E435" s="38">
        <v>40829</v>
      </c>
      <c r="F435" s="39">
        <f t="shared" ca="1" si="26"/>
        <v>8</v>
      </c>
      <c r="G435" s="26" t="s">
        <v>84</v>
      </c>
      <c r="H435" s="42" t="s">
        <v>99</v>
      </c>
      <c r="I435" s="40" t="s">
        <v>431</v>
      </c>
      <c r="J435" s="42" t="s">
        <v>79</v>
      </c>
      <c r="K435" s="35" t="s">
        <v>186</v>
      </c>
      <c r="L435" s="43">
        <v>2</v>
      </c>
      <c r="M435" s="43">
        <v>0</v>
      </c>
      <c r="N435" s="43">
        <f t="shared" si="27"/>
        <v>2</v>
      </c>
      <c r="O435" s="43" t="s">
        <v>58</v>
      </c>
      <c r="P435" s="44" t="s">
        <v>58</v>
      </c>
      <c r="Q435" s="42" t="s">
        <v>54</v>
      </c>
    </row>
    <row r="436" spans="1:17" ht="23.25" customHeight="1">
      <c r="A436" s="24">
        <v>93</v>
      </c>
      <c r="B436" s="36" t="s">
        <v>96</v>
      </c>
      <c r="C436" s="36" t="s">
        <v>585</v>
      </c>
      <c r="D436" s="36" t="s">
        <v>586</v>
      </c>
      <c r="E436" s="37">
        <v>40904</v>
      </c>
      <c r="F436" s="39">
        <f t="shared" ca="1" si="26"/>
        <v>8</v>
      </c>
      <c r="G436" s="45" t="s">
        <v>84</v>
      </c>
      <c r="H436" s="36" t="s">
        <v>99</v>
      </c>
      <c r="I436" s="41" t="s">
        <v>78</v>
      </c>
      <c r="J436" s="46" t="s">
        <v>116</v>
      </c>
      <c r="K436" s="39"/>
      <c r="L436" s="43">
        <v>1</v>
      </c>
      <c r="M436" s="43">
        <v>0</v>
      </c>
      <c r="N436" s="43">
        <f t="shared" si="27"/>
        <v>1</v>
      </c>
      <c r="O436" s="43" t="s">
        <v>58</v>
      </c>
      <c r="P436" s="44" t="s">
        <v>58</v>
      </c>
      <c r="Q436" s="42" t="s">
        <v>54</v>
      </c>
    </row>
    <row r="437" spans="1:17" ht="23.25" customHeight="1">
      <c r="A437" s="24">
        <v>94</v>
      </c>
      <c r="B437" s="35" t="s">
        <v>96</v>
      </c>
      <c r="C437" s="35" t="s">
        <v>183</v>
      </c>
      <c r="D437" s="35" t="s">
        <v>184</v>
      </c>
      <c r="E437" s="37">
        <v>40746</v>
      </c>
      <c r="F437" s="39">
        <f t="shared" ca="1" si="26"/>
        <v>8</v>
      </c>
      <c r="G437" s="26" t="s">
        <v>84</v>
      </c>
      <c r="H437" s="42" t="s">
        <v>99</v>
      </c>
      <c r="I437" s="40" t="s">
        <v>185</v>
      </c>
      <c r="J437" s="42" t="s">
        <v>79</v>
      </c>
      <c r="K437" s="35" t="s">
        <v>186</v>
      </c>
      <c r="L437" s="43">
        <v>3</v>
      </c>
      <c r="M437" s="43">
        <v>1</v>
      </c>
      <c r="N437" s="43">
        <f t="shared" si="27"/>
        <v>4</v>
      </c>
      <c r="O437" s="43" t="s">
        <v>58</v>
      </c>
      <c r="P437" s="44" t="s">
        <v>58</v>
      </c>
      <c r="Q437" s="42" t="s">
        <v>54</v>
      </c>
    </row>
    <row r="438" spans="1:17" ht="23.25" customHeight="1">
      <c r="A438" s="24">
        <v>95</v>
      </c>
      <c r="B438" s="35" t="s">
        <v>73</v>
      </c>
      <c r="C438" s="35" t="s">
        <v>314</v>
      </c>
      <c r="D438" s="35" t="s">
        <v>811</v>
      </c>
      <c r="E438" s="38">
        <v>40856</v>
      </c>
      <c r="F438" s="39">
        <f t="shared" ca="1" si="26"/>
        <v>8</v>
      </c>
      <c r="G438" s="26" t="s">
        <v>76</v>
      </c>
      <c r="H438" s="42" t="s">
        <v>77</v>
      </c>
      <c r="I438" s="40" t="s">
        <v>185</v>
      </c>
      <c r="J438" s="42" t="s">
        <v>79</v>
      </c>
      <c r="K438" s="35"/>
      <c r="L438" s="43">
        <v>0</v>
      </c>
      <c r="M438" s="43"/>
      <c r="N438" s="43">
        <f t="shared" si="27"/>
        <v>0</v>
      </c>
      <c r="O438" s="43" t="s">
        <v>80</v>
      </c>
      <c r="P438" s="44" t="s">
        <v>80</v>
      </c>
      <c r="Q438" s="42" t="s">
        <v>54</v>
      </c>
    </row>
    <row r="439" spans="1:17" ht="23.25" customHeight="1">
      <c r="A439" s="24">
        <v>96</v>
      </c>
      <c r="B439" s="35" t="s">
        <v>96</v>
      </c>
      <c r="C439" s="35" t="s">
        <v>604</v>
      </c>
      <c r="D439" s="35" t="s">
        <v>605</v>
      </c>
      <c r="E439" s="38">
        <v>40751</v>
      </c>
      <c r="F439" s="39">
        <f t="shared" ca="1" si="26"/>
        <v>8</v>
      </c>
      <c r="G439" s="26" t="s">
        <v>84</v>
      </c>
      <c r="H439" s="42" t="s">
        <v>99</v>
      </c>
      <c r="I439" s="40" t="s">
        <v>196</v>
      </c>
      <c r="J439" s="42" t="s">
        <v>79</v>
      </c>
      <c r="K439" s="35"/>
      <c r="L439" s="43">
        <v>1</v>
      </c>
      <c r="M439" s="43">
        <v>0</v>
      </c>
      <c r="N439" s="43">
        <f t="shared" si="27"/>
        <v>1</v>
      </c>
      <c r="O439" s="43" t="s">
        <v>58</v>
      </c>
      <c r="P439" s="44" t="s">
        <v>58</v>
      </c>
      <c r="Q439" s="42" t="s">
        <v>54</v>
      </c>
    </row>
    <row r="440" spans="1:17" ht="23.25" customHeight="1">
      <c r="A440" s="24">
        <v>97</v>
      </c>
      <c r="B440" s="36" t="s">
        <v>96</v>
      </c>
      <c r="C440" s="36" t="s">
        <v>617</v>
      </c>
      <c r="D440" s="36" t="s">
        <v>618</v>
      </c>
      <c r="E440" s="37">
        <v>40847</v>
      </c>
      <c r="F440" s="39">
        <f t="shared" ref="F440:F471" ca="1" si="28">(YEAR(NOW())-YEAR(E440))</f>
        <v>8</v>
      </c>
      <c r="G440" s="45" t="s">
        <v>84</v>
      </c>
      <c r="H440" s="36" t="s">
        <v>99</v>
      </c>
      <c r="I440" s="41" t="s">
        <v>410</v>
      </c>
      <c r="J440" s="46" t="s">
        <v>116</v>
      </c>
      <c r="K440" s="39"/>
      <c r="L440" s="43">
        <v>1</v>
      </c>
      <c r="M440" s="43">
        <v>0</v>
      </c>
      <c r="N440" s="43">
        <f t="shared" ref="N440:N471" si="29">SUM(I440:M440)</f>
        <v>1</v>
      </c>
      <c r="O440" s="43" t="s">
        <v>58</v>
      </c>
      <c r="P440" s="44" t="s">
        <v>58</v>
      </c>
      <c r="Q440" s="42" t="s">
        <v>54</v>
      </c>
    </row>
    <row r="441" spans="1:17" ht="23.25" customHeight="1">
      <c r="A441" s="24">
        <v>98</v>
      </c>
      <c r="B441" s="35" t="s">
        <v>81</v>
      </c>
      <c r="C441" s="35" t="s">
        <v>623</v>
      </c>
      <c r="D441" s="35" t="s">
        <v>624</v>
      </c>
      <c r="E441" s="38">
        <v>40829</v>
      </c>
      <c r="F441" s="39">
        <f t="shared" ca="1" si="28"/>
        <v>8</v>
      </c>
      <c r="G441" s="26" t="s">
        <v>84</v>
      </c>
      <c r="H441" s="42" t="s">
        <v>99</v>
      </c>
      <c r="I441" s="40" t="s">
        <v>378</v>
      </c>
      <c r="J441" s="42" t="s">
        <v>79</v>
      </c>
      <c r="K441" s="35"/>
      <c r="L441" s="43">
        <v>1</v>
      </c>
      <c r="M441" s="43">
        <v>0</v>
      </c>
      <c r="N441" s="43">
        <f t="shared" si="29"/>
        <v>1</v>
      </c>
      <c r="O441" s="43" t="s">
        <v>58</v>
      </c>
      <c r="P441" s="44" t="s">
        <v>58</v>
      </c>
      <c r="Q441" s="42" t="s">
        <v>54</v>
      </c>
    </row>
    <row r="442" spans="1:17" ht="23.25" customHeight="1">
      <c r="A442" s="24">
        <v>99</v>
      </c>
      <c r="B442" s="35" t="s">
        <v>112</v>
      </c>
      <c r="C442" s="35" t="s">
        <v>436</v>
      </c>
      <c r="D442" s="35" t="s">
        <v>437</v>
      </c>
      <c r="E442" s="38">
        <v>40746</v>
      </c>
      <c r="F442" s="39">
        <f t="shared" ca="1" si="28"/>
        <v>8</v>
      </c>
      <c r="G442" s="26" t="s">
        <v>84</v>
      </c>
      <c r="H442" s="42" t="s">
        <v>99</v>
      </c>
      <c r="I442" s="40" t="s">
        <v>182</v>
      </c>
      <c r="J442" s="42" t="s">
        <v>79</v>
      </c>
      <c r="K442" s="35"/>
      <c r="L442" s="43">
        <v>1</v>
      </c>
      <c r="M442" s="43">
        <v>1</v>
      </c>
      <c r="N442" s="43">
        <f t="shared" si="29"/>
        <v>2</v>
      </c>
      <c r="O442" s="43" t="s">
        <v>58</v>
      </c>
      <c r="P442" s="44" t="s">
        <v>58</v>
      </c>
      <c r="Q442" s="42" t="s">
        <v>54</v>
      </c>
    </row>
    <row r="443" spans="1:17" ht="23.25" customHeight="1">
      <c r="A443" s="24">
        <v>100</v>
      </c>
      <c r="B443" s="35" t="s">
        <v>96</v>
      </c>
      <c r="C443" s="35" t="s">
        <v>625</v>
      </c>
      <c r="D443" s="35" t="s">
        <v>626</v>
      </c>
      <c r="E443" s="38">
        <v>40785</v>
      </c>
      <c r="F443" s="39">
        <f t="shared" ca="1" si="28"/>
        <v>8</v>
      </c>
      <c r="G443" s="26" t="s">
        <v>84</v>
      </c>
      <c r="H443" s="42" t="s">
        <v>99</v>
      </c>
      <c r="I443" s="40" t="s">
        <v>100</v>
      </c>
      <c r="J443" s="42" t="s">
        <v>79</v>
      </c>
      <c r="K443" s="35" t="s">
        <v>186</v>
      </c>
      <c r="L443" s="43">
        <v>1</v>
      </c>
      <c r="M443" s="43">
        <v>0</v>
      </c>
      <c r="N443" s="43">
        <f t="shared" si="29"/>
        <v>1</v>
      </c>
      <c r="O443" s="43" t="s">
        <v>58</v>
      </c>
      <c r="P443" s="44" t="s">
        <v>58</v>
      </c>
      <c r="Q443" s="42" t="s">
        <v>54</v>
      </c>
    </row>
    <row r="444" spans="1:17" ht="23.25" customHeight="1">
      <c r="A444" s="24">
        <v>101</v>
      </c>
      <c r="B444" s="35" t="s">
        <v>73</v>
      </c>
      <c r="C444" s="35" t="s">
        <v>812</v>
      </c>
      <c r="D444" s="35" t="s">
        <v>242</v>
      </c>
      <c r="E444" s="38">
        <v>40841</v>
      </c>
      <c r="F444" s="39">
        <f t="shared" ca="1" si="28"/>
        <v>8</v>
      </c>
      <c r="G444" s="26" t="s">
        <v>76</v>
      </c>
      <c r="H444" s="42" t="s">
        <v>77</v>
      </c>
      <c r="I444" s="40" t="s">
        <v>616</v>
      </c>
      <c r="J444" s="42" t="s">
        <v>79</v>
      </c>
      <c r="K444" s="35"/>
      <c r="L444" s="43">
        <v>0</v>
      </c>
      <c r="M444" s="43"/>
      <c r="N444" s="43">
        <f t="shared" si="29"/>
        <v>0</v>
      </c>
      <c r="O444" s="43" t="s">
        <v>80</v>
      </c>
      <c r="P444" s="44" t="s">
        <v>80</v>
      </c>
      <c r="Q444" s="42" t="s">
        <v>54</v>
      </c>
    </row>
    <row r="445" spans="1:17" ht="23.25" customHeight="1">
      <c r="A445" s="24">
        <v>102</v>
      </c>
      <c r="B445" s="35" t="s">
        <v>73</v>
      </c>
      <c r="C445" s="35" t="s">
        <v>633</v>
      </c>
      <c r="D445" s="35" t="s">
        <v>634</v>
      </c>
      <c r="E445" s="38">
        <v>40819</v>
      </c>
      <c r="F445" s="39">
        <f t="shared" ca="1" si="28"/>
        <v>8</v>
      </c>
      <c r="G445" s="26" t="s">
        <v>76</v>
      </c>
      <c r="H445" s="42" t="s">
        <v>77</v>
      </c>
      <c r="I445" s="40" t="s">
        <v>616</v>
      </c>
      <c r="J445" s="42" t="s">
        <v>79</v>
      </c>
      <c r="K445" s="35"/>
      <c r="L445" s="43">
        <v>1</v>
      </c>
      <c r="M445" s="43"/>
      <c r="N445" s="43">
        <f t="shared" si="29"/>
        <v>1</v>
      </c>
      <c r="O445" s="43" t="s">
        <v>58</v>
      </c>
      <c r="P445" s="44" t="s">
        <v>58</v>
      </c>
      <c r="Q445" s="42" t="s">
        <v>54</v>
      </c>
    </row>
    <row r="446" spans="1:17" ht="23.25" customHeight="1">
      <c r="A446" s="24">
        <v>103</v>
      </c>
      <c r="B446" s="35" t="s">
        <v>73</v>
      </c>
      <c r="C446" s="35" t="s">
        <v>416</v>
      </c>
      <c r="D446" s="35" t="s">
        <v>417</v>
      </c>
      <c r="E446" s="38">
        <v>40535</v>
      </c>
      <c r="F446" s="39">
        <f t="shared" ca="1" si="28"/>
        <v>9</v>
      </c>
      <c r="G446" s="26" t="s">
        <v>76</v>
      </c>
      <c r="H446" s="42" t="s">
        <v>89</v>
      </c>
      <c r="I446" s="40" t="s">
        <v>410</v>
      </c>
      <c r="J446" s="42" t="s">
        <v>79</v>
      </c>
      <c r="K446" s="35"/>
      <c r="L446" s="43">
        <v>2</v>
      </c>
      <c r="M446" s="43">
        <v>0</v>
      </c>
      <c r="N446" s="43">
        <f t="shared" si="29"/>
        <v>2</v>
      </c>
      <c r="O446" s="43" t="s">
        <v>58</v>
      </c>
      <c r="P446" s="44" t="s">
        <v>58</v>
      </c>
      <c r="Q446" s="42" t="s">
        <v>54</v>
      </c>
    </row>
    <row r="447" spans="1:17" ht="23.25" customHeight="1">
      <c r="A447" s="24">
        <v>104</v>
      </c>
      <c r="B447" s="36" t="s">
        <v>112</v>
      </c>
      <c r="C447" s="36" t="s">
        <v>265</v>
      </c>
      <c r="D447" s="36" t="s">
        <v>266</v>
      </c>
      <c r="E447" s="37">
        <v>40371</v>
      </c>
      <c r="F447" s="39">
        <f t="shared" ca="1" si="28"/>
        <v>9</v>
      </c>
      <c r="G447" s="45" t="s">
        <v>84</v>
      </c>
      <c r="H447" s="36" t="s">
        <v>99</v>
      </c>
      <c r="I447" s="41" t="s">
        <v>103</v>
      </c>
      <c r="J447" s="46" t="s">
        <v>116</v>
      </c>
      <c r="K447" s="39"/>
      <c r="L447" s="43">
        <v>2</v>
      </c>
      <c r="M447" s="43">
        <v>1</v>
      </c>
      <c r="N447" s="43">
        <f t="shared" si="29"/>
        <v>3</v>
      </c>
      <c r="O447" s="43" t="s">
        <v>58</v>
      </c>
      <c r="P447" s="44" t="s">
        <v>58</v>
      </c>
      <c r="Q447" s="42" t="s">
        <v>54</v>
      </c>
    </row>
    <row r="448" spans="1:17" ht="23.25" customHeight="1">
      <c r="A448" s="24">
        <v>105</v>
      </c>
      <c r="B448" s="35" t="s">
        <v>96</v>
      </c>
      <c r="C448" s="35" t="s">
        <v>427</v>
      </c>
      <c r="D448" s="35" t="s">
        <v>428</v>
      </c>
      <c r="E448" s="38">
        <v>40465</v>
      </c>
      <c r="F448" s="39">
        <f t="shared" ca="1" si="28"/>
        <v>9</v>
      </c>
      <c r="G448" s="26" t="s">
        <v>84</v>
      </c>
      <c r="H448" s="42" t="s">
        <v>130</v>
      </c>
      <c r="I448" s="40" t="s">
        <v>272</v>
      </c>
      <c r="J448" s="42" t="s">
        <v>79</v>
      </c>
      <c r="K448" s="35"/>
      <c r="L448" s="43">
        <v>2</v>
      </c>
      <c r="M448" s="43">
        <v>0</v>
      </c>
      <c r="N448" s="43">
        <f t="shared" si="29"/>
        <v>2</v>
      </c>
      <c r="O448" s="43" t="s">
        <v>58</v>
      </c>
      <c r="P448" s="44" t="s">
        <v>58</v>
      </c>
      <c r="Q448" s="42" t="s">
        <v>54</v>
      </c>
    </row>
    <row r="449" spans="1:17" ht="23.25" customHeight="1">
      <c r="A449" s="24">
        <v>106</v>
      </c>
      <c r="B449" s="35" t="s">
        <v>73</v>
      </c>
      <c r="C449" s="35" t="s">
        <v>205</v>
      </c>
      <c r="D449" s="35" t="s">
        <v>206</v>
      </c>
      <c r="E449" s="38">
        <v>40343</v>
      </c>
      <c r="F449" s="39">
        <f t="shared" ca="1" si="28"/>
        <v>9</v>
      </c>
      <c r="G449" s="26" t="s">
        <v>76</v>
      </c>
      <c r="H449" s="42" t="s">
        <v>77</v>
      </c>
      <c r="I449" s="40" t="s">
        <v>185</v>
      </c>
      <c r="J449" s="42" t="s">
        <v>79</v>
      </c>
      <c r="K449" s="35"/>
      <c r="L449" s="43">
        <v>3</v>
      </c>
      <c r="M449" s="43">
        <v>1</v>
      </c>
      <c r="N449" s="43">
        <f t="shared" si="29"/>
        <v>4</v>
      </c>
      <c r="O449" s="43" t="s">
        <v>58</v>
      </c>
      <c r="P449" s="44" t="s">
        <v>58</v>
      </c>
      <c r="Q449" s="42" t="s">
        <v>54</v>
      </c>
    </row>
    <row r="450" spans="1:17" ht="23.25" customHeight="1">
      <c r="A450" s="24">
        <v>107</v>
      </c>
      <c r="B450" s="35" t="s">
        <v>73</v>
      </c>
      <c r="C450" s="35" t="s">
        <v>614</v>
      </c>
      <c r="D450" s="35" t="s">
        <v>615</v>
      </c>
      <c r="E450" s="38">
        <v>40350</v>
      </c>
      <c r="F450" s="39">
        <f t="shared" ca="1" si="28"/>
        <v>9</v>
      </c>
      <c r="G450" s="26" t="s">
        <v>76</v>
      </c>
      <c r="H450" s="42" t="s">
        <v>77</v>
      </c>
      <c r="I450" s="40" t="s">
        <v>616</v>
      </c>
      <c r="J450" s="42" t="s">
        <v>79</v>
      </c>
      <c r="K450" s="35"/>
      <c r="L450" s="43">
        <v>1</v>
      </c>
      <c r="M450" s="43">
        <v>0</v>
      </c>
      <c r="N450" s="43">
        <f t="shared" si="29"/>
        <v>1</v>
      </c>
      <c r="O450" s="43" t="s">
        <v>58</v>
      </c>
      <c r="P450" s="44" t="s">
        <v>58</v>
      </c>
      <c r="Q450" s="42" t="s">
        <v>54</v>
      </c>
    </row>
    <row r="451" spans="1:17" ht="23.25" customHeight="1">
      <c r="A451" s="24">
        <v>108</v>
      </c>
      <c r="B451" s="35" t="s">
        <v>96</v>
      </c>
      <c r="C451" s="35" t="s">
        <v>279</v>
      </c>
      <c r="D451" s="35" t="s">
        <v>280</v>
      </c>
      <c r="E451" s="38">
        <v>40483</v>
      </c>
      <c r="F451" s="39">
        <f t="shared" ca="1" si="28"/>
        <v>9</v>
      </c>
      <c r="G451" s="26" t="s">
        <v>84</v>
      </c>
      <c r="H451" s="42" t="s">
        <v>99</v>
      </c>
      <c r="I451" s="40" t="s">
        <v>103</v>
      </c>
      <c r="J451" s="42" t="s">
        <v>79</v>
      </c>
      <c r="K451" s="35"/>
      <c r="L451" s="43">
        <v>1</v>
      </c>
      <c r="M451" s="43">
        <v>2</v>
      </c>
      <c r="N451" s="43">
        <f t="shared" si="29"/>
        <v>3</v>
      </c>
      <c r="O451" s="43" t="s">
        <v>58</v>
      </c>
      <c r="P451" s="44" t="s">
        <v>58</v>
      </c>
      <c r="Q451" s="42" t="s">
        <v>54</v>
      </c>
    </row>
    <row r="452" spans="1:17" ht="23.25" customHeight="1">
      <c r="A452" s="24">
        <v>109</v>
      </c>
      <c r="B452" s="36" t="s">
        <v>81</v>
      </c>
      <c r="C452" s="36" t="s">
        <v>438</v>
      </c>
      <c r="D452" s="36" t="s">
        <v>439</v>
      </c>
      <c r="E452" s="37">
        <v>40374</v>
      </c>
      <c r="F452" s="39">
        <f t="shared" ca="1" si="28"/>
        <v>9</v>
      </c>
      <c r="G452" s="45" t="s">
        <v>84</v>
      </c>
      <c r="H452" s="36" t="s">
        <v>99</v>
      </c>
      <c r="I452" s="41" t="s">
        <v>100</v>
      </c>
      <c r="J452" s="46" t="s">
        <v>116</v>
      </c>
      <c r="K452" s="39"/>
      <c r="L452" s="43">
        <v>2</v>
      </c>
      <c r="M452" s="43">
        <v>0</v>
      </c>
      <c r="N452" s="43">
        <f t="shared" si="29"/>
        <v>2</v>
      </c>
      <c r="O452" s="43" t="s">
        <v>58</v>
      </c>
      <c r="P452" s="44" t="s">
        <v>58</v>
      </c>
      <c r="Q452" s="42" t="s">
        <v>54</v>
      </c>
    </row>
    <row r="453" spans="1:17" ht="23.25" customHeight="1">
      <c r="A453" s="24">
        <v>110</v>
      </c>
      <c r="B453" s="35" t="s">
        <v>96</v>
      </c>
      <c r="C453" s="35" t="s">
        <v>283</v>
      </c>
      <c r="D453" s="35" t="s">
        <v>284</v>
      </c>
      <c r="E453" s="38">
        <v>40513</v>
      </c>
      <c r="F453" s="39">
        <f t="shared" ca="1" si="28"/>
        <v>9</v>
      </c>
      <c r="G453" s="26" t="s">
        <v>84</v>
      </c>
      <c r="H453" s="42" t="s">
        <v>99</v>
      </c>
      <c r="I453" s="40" t="s">
        <v>196</v>
      </c>
      <c r="J453" s="42" t="s">
        <v>79</v>
      </c>
      <c r="K453" s="35"/>
      <c r="L453" s="43">
        <v>3</v>
      </c>
      <c r="M453" s="43">
        <v>0</v>
      </c>
      <c r="N453" s="43">
        <f t="shared" si="29"/>
        <v>3</v>
      </c>
      <c r="O453" s="43" t="s">
        <v>58</v>
      </c>
      <c r="P453" s="44" t="s">
        <v>58</v>
      </c>
      <c r="Q453" s="42" t="s">
        <v>54</v>
      </c>
    </row>
    <row r="454" spans="1:17" ht="23.25" customHeight="1">
      <c r="A454" s="24">
        <v>111</v>
      </c>
      <c r="B454" s="35" t="s">
        <v>73</v>
      </c>
      <c r="C454" s="35" t="s">
        <v>247</v>
      </c>
      <c r="D454" s="35" t="s">
        <v>248</v>
      </c>
      <c r="E454" s="38">
        <v>40119</v>
      </c>
      <c r="F454" s="39">
        <f t="shared" ca="1" si="28"/>
        <v>10</v>
      </c>
      <c r="G454" s="26" t="s">
        <v>76</v>
      </c>
      <c r="H454" s="42" t="s">
        <v>77</v>
      </c>
      <c r="I454" s="40" t="s">
        <v>103</v>
      </c>
      <c r="J454" s="42" t="s">
        <v>79</v>
      </c>
      <c r="K454" s="35"/>
      <c r="L454" s="43">
        <v>3</v>
      </c>
      <c r="M454" s="43">
        <v>0</v>
      </c>
      <c r="N454" s="43">
        <f t="shared" si="29"/>
        <v>3</v>
      </c>
      <c r="O454" s="43" t="s">
        <v>58</v>
      </c>
      <c r="P454" s="44" t="s">
        <v>58</v>
      </c>
      <c r="Q454" s="42" t="s">
        <v>54</v>
      </c>
    </row>
    <row r="455" spans="1:17" ht="23.25" customHeight="1">
      <c r="A455" s="24">
        <v>112</v>
      </c>
      <c r="B455" s="35" t="s">
        <v>73</v>
      </c>
      <c r="C455" s="35" t="s">
        <v>148</v>
      </c>
      <c r="D455" s="35" t="s">
        <v>149</v>
      </c>
      <c r="E455" s="38">
        <v>39904</v>
      </c>
      <c r="F455" s="39">
        <f t="shared" ca="1" si="28"/>
        <v>10</v>
      </c>
      <c r="G455" s="26" t="s">
        <v>76</v>
      </c>
      <c r="H455" s="42" t="s">
        <v>89</v>
      </c>
      <c r="I455" s="40" t="s">
        <v>103</v>
      </c>
      <c r="J455" s="42" t="s">
        <v>79</v>
      </c>
      <c r="K455" s="35"/>
      <c r="L455" s="43">
        <v>5</v>
      </c>
      <c r="M455" s="43">
        <v>0</v>
      </c>
      <c r="N455" s="43">
        <f t="shared" si="29"/>
        <v>5</v>
      </c>
      <c r="O455" s="43" t="s">
        <v>58</v>
      </c>
      <c r="P455" s="44" t="s">
        <v>58</v>
      </c>
      <c r="Q455" s="42" t="s">
        <v>54</v>
      </c>
    </row>
    <row r="456" spans="1:17" ht="23.25" customHeight="1">
      <c r="A456" s="24">
        <v>113</v>
      </c>
      <c r="B456" s="35" t="s">
        <v>96</v>
      </c>
      <c r="C456" s="35" t="s">
        <v>97</v>
      </c>
      <c r="D456" s="35" t="s">
        <v>98</v>
      </c>
      <c r="E456" s="38">
        <v>39722</v>
      </c>
      <c r="F456" s="39">
        <f t="shared" ca="1" si="28"/>
        <v>11</v>
      </c>
      <c r="G456" s="26" t="s">
        <v>84</v>
      </c>
      <c r="H456" s="42" t="s">
        <v>99</v>
      </c>
      <c r="I456" s="40" t="s">
        <v>100</v>
      </c>
      <c r="J456" s="42" t="s">
        <v>79</v>
      </c>
      <c r="K456" s="35"/>
      <c r="L456" s="43">
        <v>5</v>
      </c>
      <c r="M456" s="43">
        <v>2</v>
      </c>
      <c r="N456" s="43">
        <f t="shared" si="29"/>
        <v>7</v>
      </c>
      <c r="O456" s="43" t="s">
        <v>58</v>
      </c>
      <c r="P456" s="44" t="s">
        <v>58</v>
      </c>
      <c r="Q456" s="42" t="s">
        <v>54</v>
      </c>
    </row>
    <row r="457" spans="1:17" ht="23.25" customHeight="1">
      <c r="A457" s="24">
        <v>114</v>
      </c>
      <c r="B457" s="36" t="s">
        <v>96</v>
      </c>
      <c r="C457" s="36" t="s">
        <v>804</v>
      </c>
      <c r="D457" s="36" t="s">
        <v>805</v>
      </c>
      <c r="E457" s="37">
        <v>39703</v>
      </c>
      <c r="F457" s="39">
        <f t="shared" ca="1" si="28"/>
        <v>11</v>
      </c>
      <c r="G457" s="45" t="s">
        <v>84</v>
      </c>
      <c r="H457" s="36" t="s">
        <v>99</v>
      </c>
      <c r="I457" s="41" t="s">
        <v>616</v>
      </c>
      <c r="J457" s="46" t="s">
        <v>116</v>
      </c>
      <c r="K457" s="39"/>
      <c r="L457" s="43">
        <v>0</v>
      </c>
      <c r="M457" s="43"/>
      <c r="N457" s="43">
        <f t="shared" si="29"/>
        <v>0</v>
      </c>
      <c r="O457" s="43" t="s">
        <v>80</v>
      </c>
      <c r="P457" s="44" t="s">
        <v>80</v>
      </c>
      <c r="Q457" s="42" t="s">
        <v>54</v>
      </c>
    </row>
    <row r="458" spans="1:17" ht="23.25" customHeight="1">
      <c r="A458" s="24">
        <v>115</v>
      </c>
      <c r="B458" s="35" t="s">
        <v>96</v>
      </c>
      <c r="C458" s="35" t="s">
        <v>597</v>
      </c>
      <c r="D458" s="35" t="s">
        <v>598</v>
      </c>
      <c r="E458" s="38">
        <v>39722</v>
      </c>
      <c r="F458" s="39">
        <f t="shared" ca="1" si="28"/>
        <v>11</v>
      </c>
      <c r="G458" s="26" t="s">
        <v>84</v>
      </c>
      <c r="H458" s="42" t="s">
        <v>99</v>
      </c>
      <c r="I458" s="40" t="s">
        <v>262</v>
      </c>
      <c r="J458" s="42" t="s">
        <v>79</v>
      </c>
      <c r="K458" s="35" t="s">
        <v>186</v>
      </c>
      <c r="L458" s="43">
        <v>1</v>
      </c>
      <c r="M458" s="43">
        <v>0</v>
      </c>
      <c r="N458" s="43">
        <f t="shared" si="29"/>
        <v>1</v>
      </c>
      <c r="O458" s="43" t="s">
        <v>58</v>
      </c>
      <c r="P458" s="44" t="s">
        <v>58</v>
      </c>
      <c r="Q458" s="42" t="s">
        <v>54</v>
      </c>
    </row>
    <row r="459" spans="1:17" ht="23.25" customHeight="1">
      <c r="A459" s="24">
        <v>116</v>
      </c>
      <c r="B459" s="36" t="s">
        <v>81</v>
      </c>
      <c r="C459" s="36" t="s">
        <v>189</v>
      </c>
      <c r="D459" s="36" t="s">
        <v>190</v>
      </c>
      <c r="E459" s="37">
        <v>39603</v>
      </c>
      <c r="F459" s="39">
        <f t="shared" ca="1" si="28"/>
        <v>11</v>
      </c>
      <c r="G459" s="45" t="s">
        <v>84</v>
      </c>
      <c r="H459" s="36" t="s">
        <v>99</v>
      </c>
      <c r="I459" s="41" t="s">
        <v>191</v>
      </c>
      <c r="J459" s="46" t="s">
        <v>116</v>
      </c>
      <c r="K459" s="39"/>
      <c r="L459" s="43">
        <v>3</v>
      </c>
      <c r="M459" s="43">
        <v>1</v>
      </c>
      <c r="N459" s="43">
        <f t="shared" si="29"/>
        <v>4</v>
      </c>
      <c r="O459" s="43" t="s">
        <v>58</v>
      </c>
      <c r="P459" s="44" t="s">
        <v>58</v>
      </c>
      <c r="Q459" s="42" t="s">
        <v>54</v>
      </c>
    </row>
    <row r="460" spans="1:17" ht="23.25" customHeight="1">
      <c r="A460" s="24">
        <v>117</v>
      </c>
      <c r="B460" s="35" t="s">
        <v>81</v>
      </c>
      <c r="C460" s="35" t="s">
        <v>813</v>
      </c>
      <c r="D460" s="35" t="s">
        <v>433</v>
      </c>
      <c r="E460" s="38">
        <v>39722</v>
      </c>
      <c r="F460" s="39">
        <f t="shared" ca="1" si="28"/>
        <v>11</v>
      </c>
      <c r="G460" s="26" t="s">
        <v>84</v>
      </c>
      <c r="H460" s="42" t="s">
        <v>99</v>
      </c>
      <c r="I460" s="40" t="s">
        <v>378</v>
      </c>
      <c r="J460" s="42" t="s">
        <v>79</v>
      </c>
      <c r="K460" s="35" t="s">
        <v>186</v>
      </c>
      <c r="L460" s="43">
        <v>0</v>
      </c>
      <c r="M460" s="48"/>
      <c r="N460" s="43">
        <f t="shared" si="29"/>
        <v>0</v>
      </c>
      <c r="O460" s="43" t="s">
        <v>80</v>
      </c>
      <c r="P460" s="44" t="s">
        <v>80</v>
      </c>
      <c r="Q460" s="42" t="s">
        <v>54</v>
      </c>
    </row>
    <row r="461" spans="1:17" ht="23.25" customHeight="1">
      <c r="A461" s="24">
        <v>118</v>
      </c>
      <c r="B461" s="35" t="s">
        <v>96</v>
      </c>
      <c r="C461" s="35" t="s">
        <v>418</v>
      </c>
      <c r="D461" s="35" t="s">
        <v>419</v>
      </c>
      <c r="E461" s="38">
        <v>39155</v>
      </c>
      <c r="F461" s="39">
        <f t="shared" ca="1" si="28"/>
        <v>12</v>
      </c>
      <c r="G461" s="26" t="s">
        <v>84</v>
      </c>
      <c r="H461" s="42" t="s">
        <v>99</v>
      </c>
      <c r="I461" s="40" t="s">
        <v>259</v>
      </c>
      <c r="J461" s="42" t="s">
        <v>79</v>
      </c>
      <c r="K461" s="35"/>
      <c r="L461" s="43">
        <v>2</v>
      </c>
      <c r="M461" s="43">
        <v>0</v>
      </c>
      <c r="N461" s="43">
        <f t="shared" si="29"/>
        <v>2</v>
      </c>
      <c r="O461" s="43" t="s">
        <v>58</v>
      </c>
      <c r="P461" s="44" t="s">
        <v>58</v>
      </c>
      <c r="Q461" s="42" t="s">
        <v>54</v>
      </c>
    </row>
    <row r="462" spans="1:17" ht="23.25" customHeight="1">
      <c r="A462" s="24">
        <v>119</v>
      </c>
      <c r="B462" s="35" t="s">
        <v>112</v>
      </c>
      <c r="C462" s="35" t="s">
        <v>575</v>
      </c>
      <c r="D462" s="35" t="s">
        <v>576</v>
      </c>
      <c r="E462" s="38">
        <v>39155</v>
      </c>
      <c r="F462" s="39">
        <f t="shared" ca="1" si="28"/>
        <v>12</v>
      </c>
      <c r="G462" s="26" t="s">
        <v>84</v>
      </c>
      <c r="H462" s="36" t="s">
        <v>130</v>
      </c>
      <c r="I462" s="40" t="s">
        <v>182</v>
      </c>
      <c r="J462" s="42" t="s">
        <v>79</v>
      </c>
      <c r="K462" s="35"/>
      <c r="L462" s="43">
        <v>0</v>
      </c>
      <c r="M462" s="43">
        <v>1</v>
      </c>
      <c r="N462" s="43">
        <f t="shared" si="29"/>
        <v>1</v>
      </c>
      <c r="O462" s="43" t="s">
        <v>80</v>
      </c>
      <c r="P462" s="44" t="s">
        <v>58</v>
      </c>
      <c r="Q462" s="42" t="s">
        <v>54</v>
      </c>
    </row>
    <row r="463" spans="1:17" ht="23.25" customHeight="1">
      <c r="A463" s="24">
        <v>120</v>
      </c>
      <c r="B463" s="35" t="s">
        <v>73</v>
      </c>
      <c r="C463" s="35" t="s">
        <v>424</v>
      </c>
      <c r="D463" s="35" t="s">
        <v>425</v>
      </c>
      <c r="E463" s="38">
        <v>39155</v>
      </c>
      <c r="F463" s="39">
        <f t="shared" ca="1" si="28"/>
        <v>12</v>
      </c>
      <c r="G463" s="26" t="s">
        <v>76</v>
      </c>
      <c r="H463" s="42" t="s">
        <v>426</v>
      </c>
      <c r="I463" s="40" t="s">
        <v>196</v>
      </c>
      <c r="J463" s="42" t="s">
        <v>79</v>
      </c>
      <c r="K463" s="35"/>
      <c r="L463" s="43">
        <v>1</v>
      </c>
      <c r="M463" s="43">
        <v>1</v>
      </c>
      <c r="N463" s="43">
        <f t="shared" si="29"/>
        <v>2</v>
      </c>
      <c r="O463" s="43" t="s">
        <v>58</v>
      </c>
      <c r="P463" s="44" t="s">
        <v>58</v>
      </c>
      <c r="Q463" s="42" t="s">
        <v>54</v>
      </c>
    </row>
    <row r="464" spans="1:17" ht="23.25" customHeight="1">
      <c r="A464" s="24">
        <v>121</v>
      </c>
      <c r="B464" s="35" t="s">
        <v>81</v>
      </c>
      <c r="C464" s="35" t="s">
        <v>267</v>
      </c>
      <c r="D464" s="35" t="s">
        <v>268</v>
      </c>
      <c r="E464" s="38">
        <v>39272</v>
      </c>
      <c r="F464" s="39">
        <f t="shared" ca="1" si="28"/>
        <v>12</v>
      </c>
      <c r="G464" s="26" t="s">
        <v>84</v>
      </c>
      <c r="H464" s="42" t="s">
        <v>99</v>
      </c>
      <c r="I464" s="40" t="s">
        <v>262</v>
      </c>
      <c r="J464" s="42" t="s">
        <v>79</v>
      </c>
      <c r="K464" s="35"/>
      <c r="L464" s="43">
        <v>3</v>
      </c>
      <c r="M464" s="43">
        <v>0</v>
      </c>
      <c r="N464" s="43">
        <f t="shared" si="29"/>
        <v>3</v>
      </c>
      <c r="O464" s="43" t="s">
        <v>58</v>
      </c>
      <c r="P464" s="44" t="s">
        <v>58</v>
      </c>
      <c r="Q464" s="42" t="s">
        <v>54</v>
      </c>
    </row>
    <row r="465" spans="1:17" ht="23.25" customHeight="1">
      <c r="A465" s="24">
        <v>122</v>
      </c>
      <c r="B465" s="35" t="s">
        <v>127</v>
      </c>
      <c r="C465" s="35" t="s">
        <v>434</v>
      </c>
      <c r="D465" s="35" t="s">
        <v>435</v>
      </c>
      <c r="E465" s="38">
        <v>39283</v>
      </c>
      <c r="F465" s="39">
        <f t="shared" ca="1" si="28"/>
        <v>12</v>
      </c>
      <c r="G465" s="26" t="s">
        <v>84</v>
      </c>
      <c r="H465" s="42" t="s">
        <v>99</v>
      </c>
      <c r="I465" s="40" t="s">
        <v>100</v>
      </c>
      <c r="J465" s="42" t="s">
        <v>79</v>
      </c>
      <c r="K465" s="35"/>
      <c r="L465" s="43">
        <v>1</v>
      </c>
      <c r="M465" s="43">
        <v>1</v>
      </c>
      <c r="N465" s="43">
        <f t="shared" si="29"/>
        <v>2</v>
      </c>
      <c r="O465" s="43" t="s">
        <v>58</v>
      </c>
      <c r="P465" s="44" t="s">
        <v>58</v>
      </c>
      <c r="Q465" s="42" t="s">
        <v>54</v>
      </c>
    </row>
    <row r="466" spans="1:17" ht="23.25" customHeight="1">
      <c r="A466" s="24">
        <v>123</v>
      </c>
      <c r="B466" s="35" t="s">
        <v>73</v>
      </c>
      <c r="C466" s="35" t="s">
        <v>281</v>
      </c>
      <c r="D466" s="35" t="s">
        <v>282</v>
      </c>
      <c r="E466" s="38">
        <v>39155</v>
      </c>
      <c r="F466" s="39">
        <f t="shared" ca="1" si="28"/>
        <v>12</v>
      </c>
      <c r="G466" s="26" t="s">
        <v>76</v>
      </c>
      <c r="H466" s="42" t="s">
        <v>77</v>
      </c>
      <c r="I466" s="40" t="s">
        <v>196</v>
      </c>
      <c r="J466" s="42" t="s">
        <v>79</v>
      </c>
      <c r="K466" s="35"/>
      <c r="L466" s="43">
        <v>2</v>
      </c>
      <c r="M466" s="43">
        <v>1</v>
      </c>
      <c r="N466" s="43">
        <f t="shared" si="29"/>
        <v>3</v>
      </c>
      <c r="O466" s="43" t="s">
        <v>58</v>
      </c>
      <c r="P466" s="44" t="s">
        <v>58</v>
      </c>
      <c r="Q466" s="42" t="s">
        <v>54</v>
      </c>
    </row>
    <row r="467" spans="1:17" ht="23.25" customHeight="1">
      <c r="A467" s="24">
        <v>124</v>
      </c>
      <c r="B467" s="35" t="s">
        <v>73</v>
      </c>
      <c r="C467" s="35" t="s">
        <v>285</v>
      </c>
      <c r="D467" s="35" t="s">
        <v>286</v>
      </c>
      <c r="E467" s="38">
        <v>39155</v>
      </c>
      <c r="F467" s="39">
        <f t="shared" ca="1" si="28"/>
        <v>12</v>
      </c>
      <c r="G467" s="26" t="s">
        <v>76</v>
      </c>
      <c r="H467" s="42" t="s">
        <v>77</v>
      </c>
      <c r="I467" s="40" t="s">
        <v>196</v>
      </c>
      <c r="J467" s="42" t="s">
        <v>79</v>
      </c>
      <c r="K467" s="35"/>
      <c r="L467" s="43">
        <v>3</v>
      </c>
      <c r="M467" s="43">
        <v>0</v>
      </c>
      <c r="N467" s="43">
        <f t="shared" si="29"/>
        <v>3</v>
      </c>
      <c r="O467" s="43" t="s">
        <v>58</v>
      </c>
      <c r="P467" s="44" t="s">
        <v>58</v>
      </c>
      <c r="Q467" s="42" t="s">
        <v>54</v>
      </c>
    </row>
    <row r="468" spans="1:17" ht="23.25" customHeight="1">
      <c r="A468" s="24">
        <v>125</v>
      </c>
      <c r="B468" s="35" t="s">
        <v>73</v>
      </c>
      <c r="C468" s="35" t="s">
        <v>577</v>
      </c>
      <c r="D468" s="35" t="s">
        <v>926</v>
      </c>
      <c r="E468" s="38">
        <v>38078</v>
      </c>
      <c r="F468" s="39">
        <f t="shared" ca="1" si="28"/>
        <v>15</v>
      </c>
      <c r="G468" s="24" t="s">
        <v>76</v>
      </c>
      <c r="H468" s="42" t="s">
        <v>228</v>
      </c>
      <c r="I468" s="41" t="s">
        <v>262</v>
      </c>
      <c r="J468" s="36" t="s">
        <v>95</v>
      </c>
      <c r="K468" s="38"/>
      <c r="L468" s="43">
        <v>3</v>
      </c>
      <c r="M468" s="43">
        <v>0</v>
      </c>
      <c r="N468" s="43">
        <f t="shared" si="29"/>
        <v>3</v>
      </c>
      <c r="O468" s="43" t="s">
        <v>59</v>
      </c>
      <c r="P468" s="44" t="s">
        <v>59</v>
      </c>
      <c r="Q468" s="42" t="s">
        <v>54</v>
      </c>
    </row>
    <row r="469" spans="1:17" ht="23.25" customHeight="1">
      <c r="A469" s="24">
        <v>126</v>
      </c>
      <c r="B469" s="35" t="s">
        <v>73</v>
      </c>
      <c r="C469" s="35" t="s">
        <v>1164</v>
      </c>
      <c r="D469" s="35" t="s">
        <v>1165</v>
      </c>
      <c r="E469" s="38">
        <v>37518</v>
      </c>
      <c r="F469" s="39">
        <f t="shared" ca="1" si="28"/>
        <v>17</v>
      </c>
      <c r="G469" s="24" t="s">
        <v>76</v>
      </c>
      <c r="H469" s="42" t="s">
        <v>89</v>
      </c>
      <c r="I469" s="41" t="s">
        <v>185</v>
      </c>
      <c r="J469" s="36" t="s">
        <v>95</v>
      </c>
      <c r="K469" s="38"/>
      <c r="L469" s="43">
        <v>1</v>
      </c>
      <c r="M469" s="43">
        <v>0</v>
      </c>
      <c r="N469" s="43">
        <f t="shared" si="29"/>
        <v>1</v>
      </c>
      <c r="O469" s="43" t="s">
        <v>58</v>
      </c>
      <c r="P469" s="44" t="s">
        <v>58</v>
      </c>
      <c r="Q469" s="42" t="s">
        <v>54</v>
      </c>
    </row>
    <row r="470" spans="1:17" ht="23.25" customHeight="1">
      <c r="A470" s="24">
        <v>127</v>
      </c>
      <c r="B470" s="36" t="s">
        <v>325</v>
      </c>
      <c r="C470" s="35" t="s">
        <v>434</v>
      </c>
      <c r="D470" s="35" t="s">
        <v>1017</v>
      </c>
      <c r="E470" s="38">
        <v>37204</v>
      </c>
      <c r="F470" s="39">
        <f t="shared" ca="1" si="28"/>
        <v>18</v>
      </c>
      <c r="G470" s="24" t="s">
        <v>84</v>
      </c>
      <c r="H470" s="42" t="s">
        <v>1018</v>
      </c>
      <c r="I470" s="41" t="s">
        <v>103</v>
      </c>
      <c r="J470" s="36" t="s">
        <v>95</v>
      </c>
      <c r="K470" s="38"/>
      <c r="L470" s="43">
        <v>1</v>
      </c>
      <c r="M470" s="43">
        <v>0</v>
      </c>
      <c r="N470" s="43">
        <f t="shared" si="29"/>
        <v>1</v>
      </c>
      <c r="O470" s="43" t="s">
        <v>58</v>
      </c>
      <c r="P470" s="44" t="s">
        <v>58</v>
      </c>
      <c r="Q470" s="42" t="s">
        <v>54</v>
      </c>
    </row>
    <row r="471" spans="1:17" ht="23.25" customHeight="1">
      <c r="A471" s="24">
        <v>128</v>
      </c>
      <c r="B471" s="36" t="s">
        <v>127</v>
      </c>
      <c r="C471" s="35" t="s">
        <v>1046</v>
      </c>
      <c r="D471" s="35" t="s">
        <v>1047</v>
      </c>
      <c r="E471" s="38">
        <v>37118</v>
      </c>
      <c r="F471" s="39">
        <f t="shared" ca="1" si="28"/>
        <v>18</v>
      </c>
      <c r="G471" s="24" t="s">
        <v>84</v>
      </c>
      <c r="H471" s="42" t="s">
        <v>130</v>
      </c>
      <c r="I471" s="41" t="s">
        <v>431</v>
      </c>
      <c r="J471" s="36" t="s">
        <v>95</v>
      </c>
      <c r="K471" s="38"/>
      <c r="L471" s="43">
        <v>3</v>
      </c>
      <c r="M471" s="43">
        <v>0</v>
      </c>
      <c r="N471" s="43">
        <f t="shared" si="29"/>
        <v>3</v>
      </c>
      <c r="O471" s="43" t="s">
        <v>59</v>
      </c>
      <c r="P471" s="44" t="s">
        <v>59</v>
      </c>
      <c r="Q471" s="42" t="s">
        <v>54</v>
      </c>
    </row>
    <row r="472" spans="1:17" ht="23.25" customHeight="1">
      <c r="A472" s="24">
        <v>129</v>
      </c>
      <c r="B472" s="36" t="s">
        <v>104</v>
      </c>
      <c r="C472" s="35" t="s">
        <v>1059</v>
      </c>
      <c r="D472" s="35" t="s">
        <v>1060</v>
      </c>
      <c r="E472" s="38">
        <v>37165</v>
      </c>
      <c r="F472" s="39">
        <f t="shared" ref="F472:F503" ca="1" si="30">(YEAR(NOW())-YEAR(E472))</f>
        <v>18</v>
      </c>
      <c r="G472" s="24" t="s">
        <v>76</v>
      </c>
      <c r="H472" s="42" t="s">
        <v>89</v>
      </c>
      <c r="I472" s="41" t="s">
        <v>616</v>
      </c>
      <c r="J472" s="36" t="s">
        <v>95</v>
      </c>
      <c r="K472" s="38"/>
      <c r="L472" s="43">
        <v>4</v>
      </c>
      <c r="M472" s="43">
        <v>0</v>
      </c>
      <c r="N472" s="43">
        <f t="shared" ref="N472:N503" si="31">SUM(I472:M472)</f>
        <v>4</v>
      </c>
      <c r="O472" s="43" t="s">
        <v>59</v>
      </c>
      <c r="P472" s="44" t="s">
        <v>59</v>
      </c>
      <c r="Q472" s="42" t="s">
        <v>54</v>
      </c>
    </row>
    <row r="473" spans="1:17" ht="23.25" customHeight="1">
      <c r="A473" s="24">
        <v>130</v>
      </c>
      <c r="B473" s="36" t="s">
        <v>104</v>
      </c>
      <c r="C473" s="35" t="s">
        <v>860</v>
      </c>
      <c r="D473" s="35" t="s">
        <v>861</v>
      </c>
      <c r="E473" s="38">
        <v>36628</v>
      </c>
      <c r="F473" s="39">
        <f t="shared" ca="1" si="30"/>
        <v>19</v>
      </c>
      <c r="G473" s="24" t="s">
        <v>76</v>
      </c>
      <c r="H473" s="42" t="s">
        <v>862</v>
      </c>
      <c r="I473" s="40" t="s">
        <v>182</v>
      </c>
      <c r="J473" s="36" t="s">
        <v>95</v>
      </c>
      <c r="K473" s="38"/>
      <c r="L473" s="43">
        <v>4</v>
      </c>
      <c r="M473" s="43">
        <v>0</v>
      </c>
      <c r="N473" s="43">
        <f t="shared" si="31"/>
        <v>4</v>
      </c>
      <c r="O473" s="43" t="s">
        <v>59</v>
      </c>
      <c r="P473" s="44" t="s">
        <v>59</v>
      </c>
      <c r="Q473" s="42" t="s">
        <v>54</v>
      </c>
    </row>
    <row r="474" spans="1:17" ht="23.25" customHeight="1">
      <c r="A474" s="24">
        <v>131</v>
      </c>
      <c r="B474" s="35" t="s">
        <v>73</v>
      </c>
      <c r="C474" s="35" t="s">
        <v>920</v>
      </c>
      <c r="D474" s="35" t="s">
        <v>941</v>
      </c>
      <c r="E474" s="38">
        <v>36872</v>
      </c>
      <c r="F474" s="39">
        <f t="shared" ca="1" si="30"/>
        <v>19</v>
      </c>
      <c r="G474" s="24" t="s">
        <v>76</v>
      </c>
      <c r="H474" s="42" t="s">
        <v>228</v>
      </c>
      <c r="I474" s="41" t="s">
        <v>616</v>
      </c>
      <c r="J474" s="36" t="s">
        <v>95</v>
      </c>
      <c r="K474" s="38"/>
      <c r="L474" s="43">
        <v>2</v>
      </c>
      <c r="M474" s="43">
        <v>0</v>
      </c>
      <c r="N474" s="43">
        <f t="shared" si="31"/>
        <v>2</v>
      </c>
      <c r="O474" s="43" t="s">
        <v>58</v>
      </c>
      <c r="P474" s="44" t="s">
        <v>58</v>
      </c>
      <c r="Q474" s="42" t="s">
        <v>54</v>
      </c>
    </row>
    <row r="475" spans="1:17" ht="23.25" customHeight="1">
      <c r="A475" s="24">
        <v>132</v>
      </c>
      <c r="B475" s="35" t="s">
        <v>73</v>
      </c>
      <c r="C475" s="35" t="s">
        <v>683</v>
      </c>
      <c r="D475" s="35" t="s">
        <v>910</v>
      </c>
      <c r="E475" s="38">
        <v>36251</v>
      </c>
      <c r="F475" s="39">
        <f t="shared" ca="1" si="30"/>
        <v>20</v>
      </c>
      <c r="G475" s="24" t="s">
        <v>76</v>
      </c>
      <c r="H475" s="42" t="s">
        <v>911</v>
      </c>
      <c r="I475" s="41" t="s">
        <v>259</v>
      </c>
      <c r="J475" s="36" t="s">
        <v>95</v>
      </c>
      <c r="K475" s="38"/>
      <c r="L475" s="43">
        <v>1</v>
      </c>
      <c r="M475" s="43">
        <v>0</v>
      </c>
      <c r="N475" s="43">
        <f t="shared" si="31"/>
        <v>1</v>
      </c>
      <c r="O475" s="43" t="s">
        <v>58</v>
      </c>
      <c r="P475" s="44" t="s">
        <v>58</v>
      </c>
      <c r="Q475" s="42" t="s">
        <v>54</v>
      </c>
    </row>
    <row r="476" spans="1:17" ht="23.25" customHeight="1">
      <c r="A476" s="24">
        <v>133</v>
      </c>
      <c r="B476" s="36" t="s">
        <v>81</v>
      </c>
      <c r="C476" s="35" t="s">
        <v>1082</v>
      </c>
      <c r="D476" s="35" t="s">
        <v>774</v>
      </c>
      <c r="E476" s="38">
        <v>36041</v>
      </c>
      <c r="F476" s="39">
        <f t="shared" ca="1" si="30"/>
        <v>21</v>
      </c>
      <c r="G476" s="24" t="s">
        <v>84</v>
      </c>
      <c r="H476" s="42" t="s">
        <v>99</v>
      </c>
      <c r="I476" s="41" t="s">
        <v>899</v>
      </c>
      <c r="J476" s="36" t="s">
        <v>95</v>
      </c>
      <c r="K476" s="38"/>
      <c r="L476" s="43">
        <v>0</v>
      </c>
      <c r="M476" s="43">
        <v>1</v>
      </c>
      <c r="N476" s="43">
        <f t="shared" si="31"/>
        <v>1</v>
      </c>
      <c r="O476" s="43" t="s">
        <v>80</v>
      </c>
      <c r="P476" s="44" t="s">
        <v>58</v>
      </c>
      <c r="Q476" s="42" t="s">
        <v>54</v>
      </c>
    </row>
    <row r="477" spans="1:17" ht="23.25" customHeight="1">
      <c r="A477" s="24">
        <v>134</v>
      </c>
      <c r="B477" s="36" t="s">
        <v>81</v>
      </c>
      <c r="C477" s="35" t="s">
        <v>1160</v>
      </c>
      <c r="D477" s="35" t="s">
        <v>1161</v>
      </c>
      <c r="E477" s="38">
        <v>35814</v>
      </c>
      <c r="F477" s="39">
        <f t="shared" ca="1" si="30"/>
        <v>21</v>
      </c>
      <c r="G477" s="24" t="s">
        <v>84</v>
      </c>
      <c r="H477" s="42" t="s">
        <v>1102</v>
      </c>
      <c r="I477" s="41" t="s">
        <v>431</v>
      </c>
      <c r="J477" s="36" t="s">
        <v>95</v>
      </c>
      <c r="K477" s="38"/>
      <c r="L477" s="43">
        <v>6</v>
      </c>
      <c r="M477" s="43">
        <v>1</v>
      </c>
      <c r="N477" s="43">
        <f t="shared" si="31"/>
        <v>7</v>
      </c>
      <c r="O477" s="43" t="s">
        <v>59</v>
      </c>
      <c r="P477" s="44" t="s">
        <v>59</v>
      </c>
      <c r="Q477" s="42" t="s">
        <v>54</v>
      </c>
    </row>
    <row r="478" spans="1:17" ht="23.25" customHeight="1">
      <c r="A478" s="24">
        <v>135</v>
      </c>
      <c r="B478" s="35" t="s">
        <v>73</v>
      </c>
      <c r="C478" s="35" t="s">
        <v>897</v>
      </c>
      <c r="D478" s="35" t="s">
        <v>898</v>
      </c>
      <c r="E478" s="38">
        <v>35545</v>
      </c>
      <c r="F478" s="39">
        <f t="shared" ca="1" si="30"/>
        <v>22</v>
      </c>
      <c r="G478" s="24" t="s">
        <v>76</v>
      </c>
      <c r="H478" s="42" t="s">
        <v>228</v>
      </c>
      <c r="I478" s="41" t="s">
        <v>899</v>
      </c>
      <c r="J478" s="36" t="s">
        <v>95</v>
      </c>
      <c r="K478" s="38"/>
      <c r="L478" s="43">
        <v>1</v>
      </c>
      <c r="M478" s="43">
        <v>0</v>
      </c>
      <c r="N478" s="43">
        <f t="shared" si="31"/>
        <v>1</v>
      </c>
      <c r="O478" s="43" t="s">
        <v>58</v>
      </c>
      <c r="P478" s="44" t="s">
        <v>58</v>
      </c>
      <c r="Q478" s="42" t="s">
        <v>54</v>
      </c>
    </row>
    <row r="479" spans="1:17" ht="23.25" customHeight="1">
      <c r="A479" s="24">
        <v>136</v>
      </c>
      <c r="B479" s="36" t="s">
        <v>96</v>
      </c>
      <c r="C479" s="35" t="s">
        <v>905</v>
      </c>
      <c r="D479" s="35" t="s">
        <v>906</v>
      </c>
      <c r="E479" s="38">
        <v>35647</v>
      </c>
      <c r="F479" s="39">
        <f t="shared" ca="1" si="30"/>
        <v>22</v>
      </c>
      <c r="G479" s="24" t="s">
        <v>84</v>
      </c>
      <c r="H479" s="42" t="s">
        <v>99</v>
      </c>
      <c r="I479" s="41" t="s">
        <v>410</v>
      </c>
      <c r="J479" s="36" t="s">
        <v>95</v>
      </c>
      <c r="K479" s="38"/>
      <c r="L479" s="43">
        <v>0</v>
      </c>
      <c r="M479" s="43">
        <v>1</v>
      </c>
      <c r="N479" s="43">
        <f t="shared" si="31"/>
        <v>1</v>
      </c>
      <c r="O479" s="43" t="s">
        <v>80</v>
      </c>
      <c r="P479" s="44" t="s">
        <v>58</v>
      </c>
      <c r="Q479" s="42" t="s">
        <v>54</v>
      </c>
    </row>
    <row r="480" spans="1:17" ht="23.25" customHeight="1">
      <c r="A480" s="24">
        <v>137</v>
      </c>
      <c r="B480" s="35" t="s">
        <v>73</v>
      </c>
      <c r="C480" s="35" t="s">
        <v>1041</v>
      </c>
      <c r="D480" s="35" t="s">
        <v>1042</v>
      </c>
      <c r="E480" s="38">
        <v>35758</v>
      </c>
      <c r="F480" s="39">
        <f t="shared" ca="1" si="30"/>
        <v>22</v>
      </c>
      <c r="G480" s="24" t="s">
        <v>76</v>
      </c>
      <c r="H480" s="42" t="s">
        <v>77</v>
      </c>
      <c r="I480" s="41" t="s">
        <v>103</v>
      </c>
      <c r="J480" s="36" t="s">
        <v>95</v>
      </c>
      <c r="K480" s="38"/>
      <c r="L480" s="43">
        <v>5</v>
      </c>
      <c r="M480" s="43">
        <v>2</v>
      </c>
      <c r="N480" s="43">
        <f t="shared" si="31"/>
        <v>7</v>
      </c>
      <c r="O480" s="43" t="s">
        <v>59</v>
      </c>
      <c r="P480" s="44" t="s">
        <v>59</v>
      </c>
      <c r="Q480" s="42" t="s">
        <v>54</v>
      </c>
    </row>
    <row r="481" spans="1:17" ht="23.25" customHeight="1">
      <c r="A481" s="24">
        <v>138</v>
      </c>
      <c r="B481" s="36" t="s">
        <v>81</v>
      </c>
      <c r="C481" s="35" t="s">
        <v>1157</v>
      </c>
      <c r="D481" s="35" t="s">
        <v>294</v>
      </c>
      <c r="E481" s="38">
        <v>35647</v>
      </c>
      <c r="F481" s="39">
        <f t="shared" ca="1" si="30"/>
        <v>22</v>
      </c>
      <c r="G481" s="24" t="s">
        <v>84</v>
      </c>
      <c r="H481" s="42" t="s">
        <v>99</v>
      </c>
      <c r="I481" s="41" t="s">
        <v>259</v>
      </c>
      <c r="J481" s="36" t="s">
        <v>95</v>
      </c>
      <c r="K481" s="38"/>
      <c r="L481" s="43">
        <v>1</v>
      </c>
      <c r="M481" s="43">
        <v>0</v>
      </c>
      <c r="N481" s="43">
        <f t="shared" si="31"/>
        <v>1</v>
      </c>
      <c r="O481" s="43" t="s">
        <v>58</v>
      </c>
      <c r="P481" s="44" t="s">
        <v>58</v>
      </c>
      <c r="Q481" s="42" t="s">
        <v>54</v>
      </c>
    </row>
    <row r="482" spans="1:17" ht="23.25" customHeight="1">
      <c r="A482" s="24">
        <v>139</v>
      </c>
      <c r="B482" s="36" t="s">
        <v>104</v>
      </c>
      <c r="C482" s="35" t="s">
        <v>1131</v>
      </c>
      <c r="D482" s="35" t="s">
        <v>1132</v>
      </c>
      <c r="E482" s="38">
        <v>35079</v>
      </c>
      <c r="F482" s="39">
        <f t="shared" ca="1" si="30"/>
        <v>23</v>
      </c>
      <c r="G482" s="24" t="s">
        <v>76</v>
      </c>
      <c r="H482" s="42" t="s">
        <v>228</v>
      </c>
      <c r="I482" s="41" t="s">
        <v>196</v>
      </c>
      <c r="J482" s="36" t="s">
        <v>95</v>
      </c>
      <c r="K482" s="38"/>
      <c r="L482" s="43">
        <v>8</v>
      </c>
      <c r="M482" s="43">
        <v>1</v>
      </c>
      <c r="N482" s="43">
        <f t="shared" si="31"/>
        <v>9</v>
      </c>
      <c r="O482" s="43" t="s">
        <v>59</v>
      </c>
      <c r="P482" s="44" t="s">
        <v>59</v>
      </c>
      <c r="Q482" s="42" t="s">
        <v>54</v>
      </c>
    </row>
    <row r="483" spans="1:17" ht="23.25" customHeight="1">
      <c r="A483" s="24">
        <v>140</v>
      </c>
      <c r="B483" s="36" t="s">
        <v>112</v>
      </c>
      <c r="C483" s="35" t="s">
        <v>857</v>
      </c>
      <c r="D483" s="35" t="s">
        <v>858</v>
      </c>
      <c r="E483" s="38">
        <v>34912</v>
      </c>
      <c r="F483" s="39">
        <f t="shared" ca="1" si="30"/>
        <v>24</v>
      </c>
      <c r="G483" s="24" t="s">
        <v>84</v>
      </c>
      <c r="H483" s="36" t="s">
        <v>859</v>
      </c>
      <c r="I483" s="41" t="s">
        <v>259</v>
      </c>
      <c r="J483" s="36" t="s">
        <v>95</v>
      </c>
      <c r="K483" s="38"/>
      <c r="L483" s="43">
        <v>0</v>
      </c>
      <c r="M483" s="43">
        <v>1</v>
      </c>
      <c r="N483" s="43">
        <f t="shared" si="31"/>
        <v>1</v>
      </c>
      <c r="O483" s="43" t="s">
        <v>80</v>
      </c>
      <c r="P483" s="44" t="s">
        <v>58</v>
      </c>
      <c r="Q483" s="42" t="s">
        <v>54</v>
      </c>
    </row>
    <row r="484" spans="1:17" ht="23.25" customHeight="1">
      <c r="A484" s="24">
        <v>141</v>
      </c>
      <c r="B484" s="36" t="s">
        <v>96</v>
      </c>
      <c r="C484" s="36" t="s">
        <v>949</v>
      </c>
      <c r="D484" s="36" t="s">
        <v>950</v>
      </c>
      <c r="E484" s="38">
        <v>34862</v>
      </c>
      <c r="F484" s="39">
        <f t="shared" ca="1" si="30"/>
        <v>24</v>
      </c>
      <c r="G484" s="24" t="s">
        <v>84</v>
      </c>
      <c r="H484" s="42" t="s">
        <v>130</v>
      </c>
      <c r="I484" s="41" t="s">
        <v>951</v>
      </c>
      <c r="J484" s="36" t="s">
        <v>95</v>
      </c>
      <c r="K484" s="38"/>
      <c r="L484" s="43">
        <v>0</v>
      </c>
      <c r="M484" s="43">
        <v>1</v>
      </c>
      <c r="N484" s="43">
        <f t="shared" si="31"/>
        <v>1</v>
      </c>
      <c r="O484" s="43" t="s">
        <v>80</v>
      </c>
      <c r="P484" s="44" t="s">
        <v>58</v>
      </c>
      <c r="Q484" s="42" t="s">
        <v>54</v>
      </c>
    </row>
    <row r="485" spans="1:17" ht="23.25" customHeight="1">
      <c r="A485" s="24">
        <v>142</v>
      </c>
      <c r="B485" s="36" t="s">
        <v>104</v>
      </c>
      <c r="C485" s="35" t="s">
        <v>496</v>
      </c>
      <c r="D485" s="35" t="s">
        <v>255</v>
      </c>
      <c r="E485" s="38">
        <v>34561</v>
      </c>
      <c r="F485" s="39">
        <f t="shared" ca="1" si="30"/>
        <v>25</v>
      </c>
      <c r="G485" s="24" t="s">
        <v>76</v>
      </c>
      <c r="H485" s="42" t="s">
        <v>978</v>
      </c>
      <c r="I485" s="41" t="s">
        <v>810</v>
      </c>
      <c r="J485" s="36" t="s">
        <v>95</v>
      </c>
      <c r="K485" s="38"/>
      <c r="L485" s="43">
        <v>7</v>
      </c>
      <c r="M485" s="43">
        <v>0</v>
      </c>
      <c r="N485" s="43">
        <f t="shared" si="31"/>
        <v>7</v>
      </c>
      <c r="O485" s="43" t="s">
        <v>59</v>
      </c>
      <c r="P485" s="44" t="s">
        <v>59</v>
      </c>
      <c r="Q485" s="42" t="s">
        <v>54</v>
      </c>
    </row>
    <row r="486" spans="1:17" ht="23.25" customHeight="1">
      <c r="A486" s="24">
        <v>143</v>
      </c>
      <c r="B486" s="36" t="s">
        <v>127</v>
      </c>
      <c r="C486" s="35" t="s">
        <v>1032</v>
      </c>
      <c r="D486" s="35" t="s">
        <v>1033</v>
      </c>
      <c r="E486" s="38">
        <v>34498</v>
      </c>
      <c r="F486" s="39">
        <f t="shared" ca="1" si="30"/>
        <v>25</v>
      </c>
      <c r="G486" s="24" t="s">
        <v>84</v>
      </c>
      <c r="H486" s="42" t="s">
        <v>99</v>
      </c>
      <c r="I486" s="41" t="s">
        <v>899</v>
      </c>
      <c r="J486" s="36" t="s">
        <v>95</v>
      </c>
      <c r="K486" s="38"/>
      <c r="L486" s="43">
        <v>1</v>
      </c>
      <c r="M486" s="43"/>
      <c r="N486" s="43">
        <f t="shared" si="31"/>
        <v>1</v>
      </c>
      <c r="O486" s="43" t="s">
        <v>58</v>
      </c>
      <c r="P486" s="44" t="s">
        <v>58</v>
      </c>
      <c r="Q486" s="42" t="s">
        <v>54</v>
      </c>
    </row>
    <row r="487" spans="1:17" ht="23.25" customHeight="1">
      <c r="A487" s="24">
        <v>144</v>
      </c>
      <c r="B487" s="36" t="s">
        <v>104</v>
      </c>
      <c r="C487" s="35" t="s">
        <v>1074</v>
      </c>
      <c r="D487" s="35" t="s">
        <v>1075</v>
      </c>
      <c r="E487" s="38">
        <v>34659</v>
      </c>
      <c r="F487" s="39">
        <f t="shared" ca="1" si="30"/>
        <v>25</v>
      </c>
      <c r="G487" s="24" t="s">
        <v>76</v>
      </c>
      <c r="H487" s="42" t="s">
        <v>89</v>
      </c>
      <c r="I487" s="41" t="s">
        <v>616</v>
      </c>
      <c r="J487" s="36" t="s">
        <v>95</v>
      </c>
      <c r="K487" s="38"/>
      <c r="L487" s="43">
        <v>4</v>
      </c>
      <c r="M487" s="43">
        <v>0</v>
      </c>
      <c r="N487" s="43">
        <f t="shared" si="31"/>
        <v>4</v>
      </c>
      <c r="O487" s="43" t="s">
        <v>59</v>
      </c>
      <c r="P487" s="44" t="s">
        <v>59</v>
      </c>
      <c r="Q487" s="42" t="s">
        <v>54</v>
      </c>
    </row>
    <row r="488" spans="1:17" ht="23.25" customHeight="1">
      <c r="A488" s="24">
        <v>145</v>
      </c>
      <c r="B488" s="35" t="s">
        <v>73</v>
      </c>
      <c r="C488" s="35" t="s">
        <v>1110</v>
      </c>
      <c r="D488" s="35" t="s">
        <v>1111</v>
      </c>
      <c r="E488" s="38">
        <v>34561</v>
      </c>
      <c r="F488" s="39">
        <f t="shared" ca="1" si="30"/>
        <v>25</v>
      </c>
      <c r="G488" s="24" t="s">
        <v>76</v>
      </c>
      <c r="H488" s="42" t="s">
        <v>77</v>
      </c>
      <c r="I488" s="41" t="s">
        <v>100</v>
      </c>
      <c r="J488" s="36" t="s">
        <v>95</v>
      </c>
      <c r="K488" s="38"/>
      <c r="L488" s="43">
        <v>3</v>
      </c>
      <c r="M488" s="43">
        <v>1</v>
      </c>
      <c r="N488" s="43">
        <f t="shared" si="31"/>
        <v>4</v>
      </c>
      <c r="O488" s="43" t="s">
        <v>59</v>
      </c>
      <c r="P488" s="44" t="s">
        <v>59</v>
      </c>
      <c r="Q488" s="42" t="s">
        <v>54</v>
      </c>
    </row>
    <row r="489" spans="1:17" ht="23.25" customHeight="1">
      <c r="A489" s="24">
        <v>146</v>
      </c>
      <c r="B489" s="36" t="s">
        <v>127</v>
      </c>
      <c r="C489" s="35" t="s">
        <v>1122</v>
      </c>
      <c r="D489" s="35" t="s">
        <v>1123</v>
      </c>
      <c r="E489" s="38">
        <v>34596</v>
      </c>
      <c r="F489" s="39">
        <f t="shared" ca="1" si="30"/>
        <v>25</v>
      </c>
      <c r="G489" s="24" t="s">
        <v>84</v>
      </c>
      <c r="H489" s="42" t="s">
        <v>99</v>
      </c>
      <c r="I489" s="41" t="s">
        <v>196</v>
      </c>
      <c r="J489" s="36" t="s">
        <v>95</v>
      </c>
      <c r="K489" s="38"/>
      <c r="L489" s="43">
        <v>2</v>
      </c>
      <c r="M489" s="43">
        <v>0</v>
      </c>
      <c r="N489" s="43">
        <f t="shared" si="31"/>
        <v>2</v>
      </c>
      <c r="O489" s="43" t="s">
        <v>58</v>
      </c>
      <c r="P489" s="44" t="s">
        <v>58</v>
      </c>
      <c r="Q489" s="42" t="s">
        <v>54</v>
      </c>
    </row>
    <row r="490" spans="1:17" ht="23.25" customHeight="1">
      <c r="A490" s="24">
        <v>147</v>
      </c>
      <c r="B490" s="36" t="s">
        <v>127</v>
      </c>
      <c r="C490" s="35" t="s">
        <v>1124</v>
      </c>
      <c r="D490" s="35" t="s">
        <v>129</v>
      </c>
      <c r="E490" s="38">
        <v>34241</v>
      </c>
      <c r="F490" s="39">
        <f t="shared" ca="1" si="30"/>
        <v>26</v>
      </c>
      <c r="G490" s="24" t="s">
        <v>84</v>
      </c>
      <c r="H490" s="42" t="s">
        <v>99</v>
      </c>
      <c r="I490" s="41" t="s">
        <v>259</v>
      </c>
      <c r="J490" s="36" t="s">
        <v>95</v>
      </c>
      <c r="K490" s="38"/>
      <c r="L490" s="43">
        <v>0</v>
      </c>
      <c r="M490" s="43"/>
      <c r="N490" s="43">
        <f t="shared" si="31"/>
        <v>0</v>
      </c>
      <c r="O490" s="43" t="s">
        <v>80</v>
      </c>
      <c r="P490" s="44" t="s">
        <v>80</v>
      </c>
      <c r="Q490" s="42" t="s">
        <v>54</v>
      </c>
    </row>
    <row r="491" spans="1:17" ht="23.25" customHeight="1">
      <c r="A491" s="24">
        <v>148</v>
      </c>
      <c r="B491" s="36" t="s">
        <v>81</v>
      </c>
      <c r="C491" s="35" t="s">
        <v>974</v>
      </c>
      <c r="D491" s="35" t="s">
        <v>975</v>
      </c>
      <c r="E491" s="38">
        <v>33777</v>
      </c>
      <c r="F491" s="39">
        <f t="shared" ca="1" si="30"/>
        <v>27</v>
      </c>
      <c r="G491" s="24" t="s">
        <v>540</v>
      </c>
      <c r="H491" s="42" t="s">
        <v>583</v>
      </c>
      <c r="I491" s="41" t="s">
        <v>259</v>
      </c>
      <c r="J491" s="36" t="s">
        <v>95</v>
      </c>
      <c r="K491" s="38"/>
      <c r="L491" s="43">
        <v>0</v>
      </c>
      <c r="M491" s="43"/>
      <c r="N491" s="43">
        <f t="shared" si="31"/>
        <v>0</v>
      </c>
      <c r="O491" s="43" t="s">
        <v>80</v>
      </c>
      <c r="P491" s="44" t="s">
        <v>80</v>
      </c>
      <c r="Q491" s="42" t="s">
        <v>54</v>
      </c>
    </row>
    <row r="492" spans="1:17" ht="23.25" customHeight="1">
      <c r="A492" s="24">
        <v>149</v>
      </c>
      <c r="B492" s="36" t="s">
        <v>127</v>
      </c>
      <c r="C492" s="35" t="s">
        <v>981</v>
      </c>
      <c r="D492" s="35" t="s">
        <v>982</v>
      </c>
      <c r="E492" s="38">
        <v>33480</v>
      </c>
      <c r="F492" s="39">
        <f t="shared" ca="1" si="30"/>
        <v>28</v>
      </c>
      <c r="G492" s="24" t="s">
        <v>84</v>
      </c>
      <c r="H492" s="42" t="s">
        <v>99</v>
      </c>
      <c r="I492" s="41" t="s">
        <v>259</v>
      </c>
      <c r="J492" s="36" t="s">
        <v>95</v>
      </c>
      <c r="K492" s="38"/>
      <c r="L492" s="43">
        <v>3</v>
      </c>
      <c r="M492" s="43">
        <v>0</v>
      </c>
      <c r="N492" s="43">
        <f t="shared" si="31"/>
        <v>3</v>
      </c>
      <c r="O492" s="43" t="s">
        <v>59</v>
      </c>
      <c r="P492" s="44" t="s">
        <v>59</v>
      </c>
      <c r="Q492" s="42" t="s">
        <v>54</v>
      </c>
    </row>
    <row r="493" spans="1:17" ht="23.25" customHeight="1">
      <c r="A493" s="24">
        <v>150</v>
      </c>
      <c r="B493" s="36" t="s">
        <v>127</v>
      </c>
      <c r="C493" s="35" t="s">
        <v>1100</v>
      </c>
      <c r="D493" s="35" t="s">
        <v>1101</v>
      </c>
      <c r="E493" s="38">
        <v>33406</v>
      </c>
      <c r="F493" s="39">
        <f t="shared" ca="1" si="30"/>
        <v>28</v>
      </c>
      <c r="G493" s="24" t="s">
        <v>84</v>
      </c>
      <c r="H493" s="42" t="s">
        <v>1102</v>
      </c>
      <c r="I493" s="41" t="s">
        <v>100</v>
      </c>
      <c r="J493" s="36" t="s">
        <v>95</v>
      </c>
      <c r="K493" s="38"/>
      <c r="L493" s="43">
        <v>0</v>
      </c>
      <c r="M493" s="43"/>
      <c r="N493" s="43">
        <f t="shared" si="31"/>
        <v>0</v>
      </c>
      <c r="O493" s="43" t="s">
        <v>80</v>
      </c>
      <c r="P493" s="44" t="s">
        <v>80</v>
      </c>
      <c r="Q493" s="42" t="s">
        <v>54</v>
      </c>
    </row>
    <row r="494" spans="1:17" ht="23.25" customHeight="1">
      <c r="A494" s="24">
        <v>151</v>
      </c>
      <c r="B494" s="36" t="s">
        <v>81</v>
      </c>
      <c r="C494" s="35" t="s">
        <v>1112</v>
      </c>
      <c r="D494" s="35" t="s">
        <v>1113</v>
      </c>
      <c r="E494" s="38">
        <v>32682</v>
      </c>
      <c r="F494" s="39">
        <f t="shared" ca="1" si="30"/>
        <v>30</v>
      </c>
      <c r="G494" s="24" t="s">
        <v>84</v>
      </c>
      <c r="H494" s="42" t="s">
        <v>99</v>
      </c>
      <c r="I494" s="41" t="s">
        <v>182</v>
      </c>
      <c r="J494" s="36" t="s">
        <v>95</v>
      </c>
      <c r="K494" s="38"/>
      <c r="L494" s="43">
        <v>1</v>
      </c>
      <c r="M494" s="43">
        <v>2</v>
      </c>
      <c r="N494" s="43">
        <f t="shared" si="31"/>
        <v>3</v>
      </c>
      <c r="O494" s="43" t="s">
        <v>58</v>
      </c>
      <c r="P494" s="44" t="s">
        <v>59</v>
      </c>
      <c r="Q494" s="42" t="s">
        <v>54</v>
      </c>
    </row>
    <row r="495" spans="1:17" ht="23.25" customHeight="1">
      <c r="A495" s="24">
        <v>152</v>
      </c>
      <c r="B495" s="36" t="s">
        <v>127</v>
      </c>
      <c r="C495" s="35" t="s">
        <v>323</v>
      </c>
      <c r="D495" s="35" t="s">
        <v>1145</v>
      </c>
      <c r="E495" s="38">
        <v>32104</v>
      </c>
      <c r="F495" s="39">
        <f t="shared" ca="1" si="30"/>
        <v>32</v>
      </c>
      <c r="G495" s="24" t="s">
        <v>84</v>
      </c>
      <c r="H495" s="42" t="s">
        <v>99</v>
      </c>
      <c r="I495" s="41" t="s">
        <v>182</v>
      </c>
      <c r="J495" s="36" t="s">
        <v>95</v>
      </c>
      <c r="K495" s="38"/>
      <c r="L495" s="43">
        <v>0</v>
      </c>
      <c r="M495" s="43">
        <v>1</v>
      </c>
      <c r="N495" s="43">
        <f t="shared" si="31"/>
        <v>1</v>
      </c>
      <c r="O495" s="43" t="s">
        <v>80</v>
      </c>
      <c r="P495" s="44" t="s">
        <v>58</v>
      </c>
      <c r="Q495" s="42" t="s">
        <v>54</v>
      </c>
    </row>
    <row r="496" spans="1:17" ht="23.25" customHeight="1">
      <c r="A496" s="24">
        <v>153</v>
      </c>
      <c r="B496" s="36" t="s">
        <v>127</v>
      </c>
      <c r="C496" s="35" t="s">
        <v>1139</v>
      </c>
      <c r="D496" s="35" t="s">
        <v>1140</v>
      </c>
      <c r="E496" s="38">
        <v>31553</v>
      </c>
      <c r="F496" s="39">
        <f t="shared" ca="1" si="30"/>
        <v>33</v>
      </c>
      <c r="G496" s="24" t="s">
        <v>84</v>
      </c>
      <c r="H496" s="42" t="s">
        <v>130</v>
      </c>
      <c r="I496" s="41" t="s">
        <v>378</v>
      </c>
      <c r="J496" s="36" t="s">
        <v>95</v>
      </c>
      <c r="K496" s="38"/>
      <c r="L496" s="43">
        <v>2</v>
      </c>
      <c r="M496" s="43">
        <v>0</v>
      </c>
      <c r="N496" s="43">
        <f t="shared" si="31"/>
        <v>2</v>
      </c>
      <c r="O496" s="43" t="s">
        <v>58</v>
      </c>
      <c r="P496" s="44" t="s">
        <v>58</v>
      </c>
      <c r="Q496" s="42" t="s">
        <v>54</v>
      </c>
    </row>
    <row r="497" spans="1:17" ht="23.25" customHeight="1">
      <c r="A497" s="24">
        <v>154</v>
      </c>
      <c r="B497" s="36" t="s">
        <v>104</v>
      </c>
      <c r="C497" s="35" t="s">
        <v>908</v>
      </c>
      <c r="D497" s="35" t="s">
        <v>909</v>
      </c>
      <c r="E497" s="38">
        <v>31229</v>
      </c>
      <c r="F497" s="39">
        <f t="shared" ca="1" si="30"/>
        <v>34</v>
      </c>
      <c r="G497" s="24" t="s">
        <v>76</v>
      </c>
      <c r="H497" s="42" t="s">
        <v>228</v>
      </c>
      <c r="I497" s="41" t="s">
        <v>899</v>
      </c>
      <c r="J497" s="36" t="s">
        <v>95</v>
      </c>
      <c r="K497" s="38"/>
      <c r="L497" s="43">
        <v>7</v>
      </c>
      <c r="M497" s="43">
        <v>1</v>
      </c>
      <c r="N497" s="43">
        <f t="shared" si="31"/>
        <v>8</v>
      </c>
      <c r="O497" s="43" t="s">
        <v>59</v>
      </c>
      <c r="P497" s="44" t="s">
        <v>59</v>
      </c>
      <c r="Q497" s="42" t="s">
        <v>54</v>
      </c>
    </row>
    <row r="498" spans="1:17" ht="23.25" customHeight="1">
      <c r="A498" s="24">
        <v>155</v>
      </c>
      <c r="B498" s="36" t="s">
        <v>104</v>
      </c>
      <c r="C498" s="35" t="s">
        <v>1135</v>
      </c>
      <c r="D498" s="35" t="s">
        <v>1136</v>
      </c>
      <c r="E498" s="38">
        <v>31180</v>
      </c>
      <c r="F498" s="39">
        <f t="shared" ca="1" si="30"/>
        <v>34</v>
      </c>
      <c r="G498" s="24" t="s">
        <v>76</v>
      </c>
      <c r="H498" s="42" t="s">
        <v>77</v>
      </c>
      <c r="I498" s="41" t="s">
        <v>378</v>
      </c>
      <c r="J498" s="36" t="s">
        <v>95</v>
      </c>
      <c r="K498" s="38"/>
      <c r="L498" s="43">
        <v>3</v>
      </c>
      <c r="M498" s="43">
        <v>0</v>
      </c>
      <c r="N498" s="43">
        <f t="shared" si="31"/>
        <v>3</v>
      </c>
      <c r="O498" s="43" t="s">
        <v>59</v>
      </c>
      <c r="P498" s="44" t="s">
        <v>59</v>
      </c>
      <c r="Q498" s="42" t="s">
        <v>54</v>
      </c>
    </row>
    <row r="499" spans="1:17" ht="23.25" customHeight="1">
      <c r="A499" s="24">
        <v>156</v>
      </c>
      <c r="B499" s="36" t="s">
        <v>127</v>
      </c>
      <c r="C499" s="35" t="s">
        <v>993</v>
      </c>
      <c r="D499" s="35" t="s">
        <v>994</v>
      </c>
      <c r="E499" s="38">
        <v>30809</v>
      </c>
      <c r="F499" s="39">
        <f t="shared" ca="1" si="30"/>
        <v>35</v>
      </c>
      <c r="G499" s="24" t="s">
        <v>84</v>
      </c>
      <c r="H499" s="42" t="s">
        <v>99</v>
      </c>
      <c r="I499" s="41" t="s">
        <v>182</v>
      </c>
      <c r="J499" s="36" t="s">
        <v>95</v>
      </c>
      <c r="K499" s="38"/>
      <c r="L499" s="43">
        <v>1</v>
      </c>
      <c r="M499" s="43">
        <v>0</v>
      </c>
      <c r="N499" s="43">
        <f t="shared" si="31"/>
        <v>1</v>
      </c>
      <c r="O499" s="43" t="s">
        <v>58</v>
      </c>
      <c r="P499" s="44" t="s">
        <v>58</v>
      </c>
      <c r="Q499" s="42" t="s">
        <v>54</v>
      </c>
    </row>
    <row r="500" spans="1:17" ht="23.25" customHeight="1">
      <c r="A500" s="24">
        <v>157</v>
      </c>
      <c r="B500" s="36" t="s">
        <v>127</v>
      </c>
      <c r="C500" s="35" t="s">
        <v>478</v>
      </c>
      <c r="D500" s="35" t="s">
        <v>1143</v>
      </c>
      <c r="E500" s="38">
        <v>30698</v>
      </c>
      <c r="F500" s="39">
        <f t="shared" ca="1" si="30"/>
        <v>35</v>
      </c>
      <c r="G500" s="24" t="s">
        <v>84</v>
      </c>
      <c r="H500" s="42" t="s">
        <v>1144</v>
      </c>
      <c r="I500" s="41" t="s">
        <v>191</v>
      </c>
      <c r="J500" s="36" t="s">
        <v>95</v>
      </c>
      <c r="K500" s="38"/>
      <c r="L500" s="43">
        <v>11</v>
      </c>
      <c r="M500" s="43">
        <v>1</v>
      </c>
      <c r="N500" s="43">
        <f t="shared" si="31"/>
        <v>12</v>
      </c>
      <c r="O500" s="43" t="s">
        <v>59</v>
      </c>
      <c r="P500" s="44" t="s">
        <v>59</v>
      </c>
      <c r="Q500" s="42" t="s">
        <v>54</v>
      </c>
    </row>
    <row r="501" spans="1:17" ht="23.25" customHeight="1">
      <c r="A501" s="24">
        <v>158</v>
      </c>
      <c r="B501" s="36" t="s">
        <v>81</v>
      </c>
      <c r="C501" s="35" t="s">
        <v>969</v>
      </c>
      <c r="D501" s="35" t="s">
        <v>970</v>
      </c>
      <c r="E501" s="38">
        <v>30084</v>
      </c>
      <c r="F501" s="39">
        <f t="shared" ca="1" si="30"/>
        <v>37</v>
      </c>
      <c r="G501" s="24" t="s">
        <v>84</v>
      </c>
      <c r="H501" s="42" t="s">
        <v>99</v>
      </c>
      <c r="I501" s="41" t="s">
        <v>378</v>
      </c>
      <c r="J501" s="36" t="s">
        <v>95</v>
      </c>
      <c r="K501" s="38"/>
      <c r="L501" s="43">
        <v>0</v>
      </c>
      <c r="M501" s="43">
        <v>1</v>
      </c>
      <c r="N501" s="43">
        <f t="shared" si="31"/>
        <v>1</v>
      </c>
      <c r="O501" s="43" t="s">
        <v>80</v>
      </c>
      <c r="P501" s="44" t="s">
        <v>58</v>
      </c>
      <c r="Q501" s="42" t="s">
        <v>54</v>
      </c>
    </row>
    <row r="502" spans="1:17" ht="23.25" customHeight="1">
      <c r="A502" s="24">
        <v>159</v>
      </c>
      <c r="B502" s="36" t="s">
        <v>81</v>
      </c>
      <c r="C502" s="35" t="s">
        <v>1084</v>
      </c>
      <c r="D502" s="35" t="s">
        <v>1109</v>
      </c>
      <c r="E502" s="38">
        <v>30144</v>
      </c>
      <c r="F502" s="39">
        <f t="shared" ca="1" si="30"/>
        <v>37</v>
      </c>
      <c r="G502" s="24" t="s">
        <v>84</v>
      </c>
      <c r="H502" s="42" t="s">
        <v>99</v>
      </c>
      <c r="I502" s="41" t="s">
        <v>185</v>
      </c>
      <c r="J502" s="36" t="s">
        <v>95</v>
      </c>
      <c r="K502" s="38"/>
      <c r="L502" s="43">
        <v>0</v>
      </c>
      <c r="M502" s="43"/>
      <c r="N502" s="43">
        <f t="shared" si="31"/>
        <v>0</v>
      </c>
      <c r="O502" s="43" t="s">
        <v>80</v>
      </c>
      <c r="P502" s="44" t="s">
        <v>80</v>
      </c>
      <c r="Q502" s="42" t="s">
        <v>54</v>
      </c>
    </row>
    <row r="503" spans="1:17" ht="23.25" customHeight="1">
      <c r="A503" s="24">
        <v>160</v>
      </c>
      <c r="B503" s="36" t="s">
        <v>104</v>
      </c>
      <c r="C503" s="35" t="s">
        <v>912</v>
      </c>
      <c r="D503" s="35" t="s">
        <v>913</v>
      </c>
      <c r="E503" s="38">
        <v>28340</v>
      </c>
      <c r="F503" s="39">
        <f t="shared" ca="1" si="30"/>
        <v>42</v>
      </c>
      <c r="G503" s="24" t="s">
        <v>76</v>
      </c>
      <c r="H503" s="42" t="s">
        <v>737</v>
      </c>
      <c r="I503" s="41" t="s">
        <v>78</v>
      </c>
      <c r="J503" s="36" t="s">
        <v>95</v>
      </c>
      <c r="K503" s="38"/>
      <c r="L503" s="43">
        <v>0</v>
      </c>
      <c r="M503" s="43"/>
      <c r="N503" s="43">
        <f t="shared" si="31"/>
        <v>0</v>
      </c>
      <c r="O503" s="43" t="s">
        <v>80</v>
      </c>
      <c r="P503" s="44" t="s">
        <v>80</v>
      </c>
      <c r="Q503" s="42" t="s">
        <v>54</v>
      </c>
    </row>
    <row r="504" spans="1:17" ht="23.25" customHeight="1">
      <c r="A504" s="28" t="s">
        <v>55</v>
      </c>
      <c r="B504" s="29"/>
      <c r="C504" s="30"/>
      <c r="D504" s="31"/>
      <c r="E504" s="31"/>
      <c r="F504" s="30">
        <v>-1</v>
      </c>
      <c r="G504" s="31"/>
      <c r="H504" s="31"/>
      <c r="I504" s="32"/>
      <c r="J504" s="31"/>
      <c r="K504" s="31"/>
      <c r="L504" s="15"/>
      <c r="M504" s="15"/>
      <c r="N504" s="15"/>
      <c r="O504" s="15"/>
      <c r="P504" s="33"/>
      <c r="Q504" s="55" t="s">
        <v>55</v>
      </c>
    </row>
    <row r="505" spans="1:17" ht="23.25" customHeight="1">
      <c r="A505" s="24">
        <v>1</v>
      </c>
      <c r="B505" s="36" t="s">
        <v>96</v>
      </c>
      <c r="C505" s="36" t="s">
        <v>886</v>
      </c>
      <c r="D505" s="36" t="s">
        <v>887</v>
      </c>
      <c r="E505" s="37">
        <v>42675</v>
      </c>
      <c r="F505" s="39">
        <f t="shared" ref="F505:F531" ca="1" si="32">(YEAR(NOW())-YEAR(E505))</f>
        <v>3</v>
      </c>
      <c r="G505" s="26" t="s">
        <v>84</v>
      </c>
      <c r="H505" s="36" t="s">
        <v>159</v>
      </c>
      <c r="I505" s="40" t="s">
        <v>138</v>
      </c>
      <c r="J505" s="46" t="s">
        <v>116</v>
      </c>
      <c r="K505" s="39"/>
      <c r="L505" s="48">
        <v>0</v>
      </c>
      <c r="M505" s="43">
        <v>1</v>
      </c>
      <c r="N505" s="43">
        <f t="shared" ref="N505:N531" si="33">SUM(I505:M505)</f>
        <v>1</v>
      </c>
      <c r="O505" s="43" t="s">
        <v>80</v>
      </c>
      <c r="P505" s="44" t="s">
        <v>57</v>
      </c>
      <c r="Q505" s="46" t="s">
        <v>55</v>
      </c>
    </row>
    <row r="506" spans="1:17" ht="23.25" customHeight="1">
      <c r="A506" s="24">
        <v>2</v>
      </c>
      <c r="B506" s="35" t="s">
        <v>73</v>
      </c>
      <c r="C506" s="35" t="s">
        <v>1225</v>
      </c>
      <c r="D506" s="35" t="s">
        <v>1226</v>
      </c>
      <c r="E506" s="38">
        <v>42491</v>
      </c>
      <c r="F506" s="39">
        <f t="shared" ca="1" si="32"/>
        <v>3</v>
      </c>
      <c r="G506" s="26" t="s">
        <v>76</v>
      </c>
      <c r="H506" s="42" t="s">
        <v>77</v>
      </c>
      <c r="I506" s="40" t="s">
        <v>415</v>
      </c>
      <c r="J506" s="42" t="s">
        <v>79</v>
      </c>
      <c r="K506" s="35"/>
      <c r="L506" s="48">
        <v>0</v>
      </c>
      <c r="M506" s="48"/>
      <c r="N506" s="43">
        <f t="shared" si="33"/>
        <v>0</v>
      </c>
      <c r="O506" s="43" t="s">
        <v>80</v>
      </c>
      <c r="P506" s="44" t="s">
        <v>80</v>
      </c>
      <c r="Q506" s="46" t="s">
        <v>55</v>
      </c>
    </row>
    <row r="507" spans="1:17" ht="23.25" customHeight="1">
      <c r="A507" s="24">
        <v>3</v>
      </c>
      <c r="B507" s="36" t="s">
        <v>96</v>
      </c>
      <c r="C507" s="36" t="s">
        <v>900</v>
      </c>
      <c r="D507" s="36" t="s">
        <v>901</v>
      </c>
      <c r="E507" s="37">
        <v>42374</v>
      </c>
      <c r="F507" s="39">
        <f t="shared" ca="1" si="32"/>
        <v>3</v>
      </c>
      <c r="G507" s="45" t="s">
        <v>84</v>
      </c>
      <c r="H507" s="36" t="s">
        <v>902</v>
      </c>
      <c r="I507" s="41" t="s">
        <v>415</v>
      </c>
      <c r="J507" s="46" t="s">
        <v>116</v>
      </c>
      <c r="K507" s="39"/>
      <c r="L507" s="43">
        <v>1</v>
      </c>
      <c r="M507" s="43">
        <v>0</v>
      </c>
      <c r="N507" s="43">
        <f t="shared" si="33"/>
        <v>1</v>
      </c>
      <c r="O507" s="43" t="s">
        <v>57</v>
      </c>
      <c r="P507" s="44" t="s">
        <v>57</v>
      </c>
      <c r="Q507" s="46" t="s">
        <v>55</v>
      </c>
    </row>
    <row r="508" spans="1:17" ht="23.25" customHeight="1">
      <c r="A508" s="24">
        <v>4</v>
      </c>
      <c r="B508" s="35" t="s">
        <v>81</v>
      </c>
      <c r="C508" s="35" t="s">
        <v>1238</v>
      </c>
      <c r="D508" s="35" t="s">
        <v>1239</v>
      </c>
      <c r="E508" s="38">
        <v>42552</v>
      </c>
      <c r="F508" s="39">
        <f t="shared" ca="1" si="32"/>
        <v>3</v>
      </c>
      <c r="G508" s="26" t="s">
        <v>84</v>
      </c>
      <c r="H508" s="42" t="s">
        <v>231</v>
      </c>
      <c r="I508" s="40" t="s">
        <v>138</v>
      </c>
      <c r="J508" s="42" t="s">
        <v>79</v>
      </c>
      <c r="K508" s="35" t="s">
        <v>186</v>
      </c>
      <c r="L508" s="48">
        <v>0</v>
      </c>
      <c r="M508" s="48"/>
      <c r="N508" s="43">
        <f t="shared" si="33"/>
        <v>0</v>
      </c>
      <c r="O508" s="43" t="s">
        <v>80</v>
      </c>
      <c r="P508" s="44" t="s">
        <v>80</v>
      </c>
      <c r="Q508" s="46" t="s">
        <v>55</v>
      </c>
    </row>
    <row r="509" spans="1:17" ht="23.25" customHeight="1">
      <c r="A509" s="24">
        <v>5</v>
      </c>
      <c r="B509" s="35" t="s">
        <v>96</v>
      </c>
      <c r="C509" s="35" t="s">
        <v>677</v>
      </c>
      <c r="D509" s="35" t="s">
        <v>562</v>
      </c>
      <c r="E509" s="38">
        <v>42644</v>
      </c>
      <c r="F509" s="39">
        <f t="shared" ca="1" si="32"/>
        <v>3</v>
      </c>
      <c r="G509" s="26" t="s">
        <v>84</v>
      </c>
      <c r="H509" s="42" t="s">
        <v>85</v>
      </c>
      <c r="I509" s="40" t="s">
        <v>415</v>
      </c>
      <c r="J509" s="42" t="s">
        <v>79</v>
      </c>
      <c r="K509" s="35"/>
      <c r="L509" s="48">
        <v>0</v>
      </c>
      <c r="M509" s="48">
        <v>1</v>
      </c>
      <c r="N509" s="43">
        <f t="shared" si="33"/>
        <v>1</v>
      </c>
      <c r="O509" s="43" t="s">
        <v>80</v>
      </c>
      <c r="P509" s="44" t="s">
        <v>57</v>
      </c>
      <c r="Q509" s="46" t="s">
        <v>55</v>
      </c>
    </row>
    <row r="510" spans="1:17" ht="23.25" customHeight="1">
      <c r="A510" s="24">
        <v>6</v>
      </c>
      <c r="B510" s="46" t="s">
        <v>96</v>
      </c>
      <c r="C510" s="46" t="s">
        <v>891</v>
      </c>
      <c r="D510" s="46" t="s">
        <v>892</v>
      </c>
      <c r="E510" s="37">
        <v>42254</v>
      </c>
      <c r="F510" s="39">
        <f t="shared" ca="1" si="32"/>
        <v>4</v>
      </c>
      <c r="G510" s="26" t="s">
        <v>84</v>
      </c>
      <c r="H510" s="42" t="s">
        <v>893</v>
      </c>
      <c r="I510" s="40" t="s">
        <v>138</v>
      </c>
      <c r="J510" s="42" t="s">
        <v>79</v>
      </c>
      <c r="K510" s="35"/>
      <c r="L510" s="43">
        <v>1</v>
      </c>
      <c r="M510" s="43">
        <v>0</v>
      </c>
      <c r="N510" s="43">
        <f t="shared" si="33"/>
        <v>1</v>
      </c>
      <c r="O510" s="43" t="s">
        <v>57</v>
      </c>
      <c r="P510" s="44" t="s">
        <v>57</v>
      </c>
      <c r="Q510" s="46" t="s">
        <v>55</v>
      </c>
    </row>
    <row r="511" spans="1:17" ht="23.25" customHeight="1">
      <c r="A511" s="24">
        <v>7</v>
      </c>
      <c r="B511" s="35" t="s">
        <v>96</v>
      </c>
      <c r="C511" s="35" t="s">
        <v>894</v>
      </c>
      <c r="D511" s="35" t="s">
        <v>895</v>
      </c>
      <c r="E511" s="38">
        <v>41699</v>
      </c>
      <c r="F511" s="39">
        <f t="shared" ca="1" si="32"/>
        <v>5</v>
      </c>
      <c r="G511" s="26" t="s">
        <v>84</v>
      </c>
      <c r="H511" s="36" t="s">
        <v>896</v>
      </c>
      <c r="I511" s="40" t="s">
        <v>138</v>
      </c>
      <c r="J511" s="42" t="s">
        <v>79</v>
      </c>
      <c r="K511" s="35"/>
      <c r="L511" s="43">
        <v>0</v>
      </c>
      <c r="M511" s="43">
        <v>1</v>
      </c>
      <c r="N511" s="43">
        <f t="shared" si="33"/>
        <v>1</v>
      </c>
      <c r="O511" s="43" t="s">
        <v>80</v>
      </c>
      <c r="P511" s="44" t="s">
        <v>57</v>
      </c>
      <c r="Q511" s="46" t="s">
        <v>55</v>
      </c>
    </row>
    <row r="512" spans="1:17" ht="23.25" customHeight="1">
      <c r="A512" s="24">
        <v>8</v>
      </c>
      <c r="B512" s="35" t="s">
        <v>96</v>
      </c>
      <c r="C512" s="35" t="s">
        <v>836</v>
      </c>
      <c r="D512" s="35" t="s">
        <v>554</v>
      </c>
      <c r="E512" s="38">
        <v>41363</v>
      </c>
      <c r="F512" s="39">
        <f t="shared" ca="1" si="32"/>
        <v>6</v>
      </c>
      <c r="G512" s="26" t="s">
        <v>84</v>
      </c>
      <c r="H512" s="36" t="s">
        <v>99</v>
      </c>
      <c r="I512" s="40" t="s">
        <v>138</v>
      </c>
      <c r="J512" s="42" t="s">
        <v>79</v>
      </c>
      <c r="K512" s="35"/>
      <c r="L512" s="48">
        <v>0</v>
      </c>
      <c r="M512" s="48"/>
      <c r="N512" s="43">
        <f t="shared" si="33"/>
        <v>0</v>
      </c>
      <c r="O512" s="43" t="s">
        <v>80</v>
      </c>
      <c r="P512" s="44" t="s">
        <v>80</v>
      </c>
      <c r="Q512" s="46" t="s">
        <v>55</v>
      </c>
    </row>
    <row r="513" spans="1:17" ht="23.25" customHeight="1">
      <c r="A513" s="24">
        <v>9</v>
      </c>
      <c r="B513" s="35" t="s">
        <v>96</v>
      </c>
      <c r="C513" s="35" t="s">
        <v>413</v>
      </c>
      <c r="D513" s="35" t="s">
        <v>414</v>
      </c>
      <c r="E513" s="38">
        <v>41359</v>
      </c>
      <c r="F513" s="39">
        <f t="shared" ca="1" si="32"/>
        <v>6</v>
      </c>
      <c r="G513" s="26" t="s">
        <v>84</v>
      </c>
      <c r="H513" s="42" t="s">
        <v>85</v>
      </c>
      <c r="I513" s="40" t="s">
        <v>415</v>
      </c>
      <c r="J513" s="42" t="s">
        <v>79</v>
      </c>
      <c r="K513" s="35"/>
      <c r="L513" s="43">
        <v>2</v>
      </c>
      <c r="M513" s="43">
        <v>0</v>
      </c>
      <c r="N513" s="43">
        <f t="shared" si="33"/>
        <v>2</v>
      </c>
      <c r="O513" s="43" t="s">
        <v>57</v>
      </c>
      <c r="P513" s="44" t="s">
        <v>57</v>
      </c>
      <c r="Q513" s="46" t="s">
        <v>55</v>
      </c>
    </row>
    <row r="514" spans="1:17" ht="23.25" customHeight="1">
      <c r="A514" s="24">
        <v>10</v>
      </c>
      <c r="B514" s="35" t="s">
        <v>73</v>
      </c>
      <c r="C514" s="35" t="s">
        <v>136</v>
      </c>
      <c r="D514" s="35" t="s">
        <v>137</v>
      </c>
      <c r="E514" s="38">
        <v>41362</v>
      </c>
      <c r="F514" s="39">
        <f t="shared" ca="1" si="32"/>
        <v>6</v>
      </c>
      <c r="G514" s="26" t="s">
        <v>76</v>
      </c>
      <c r="H514" s="36" t="s">
        <v>77</v>
      </c>
      <c r="I514" s="40" t="s">
        <v>138</v>
      </c>
      <c r="J514" s="42" t="s">
        <v>79</v>
      </c>
      <c r="K514" s="35"/>
      <c r="L514" s="43">
        <v>5</v>
      </c>
      <c r="M514" s="43">
        <v>1</v>
      </c>
      <c r="N514" s="43">
        <f t="shared" si="33"/>
        <v>6</v>
      </c>
      <c r="O514" s="43" t="s">
        <v>57</v>
      </c>
      <c r="P514" s="44" t="s">
        <v>57</v>
      </c>
      <c r="Q514" s="46" t="s">
        <v>55</v>
      </c>
    </row>
    <row r="515" spans="1:17" ht="23.25" customHeight="1">
      <c r="A515" s="24">
        <v>11</v>
      </c>
      <c r="B515" s="35" t="s">
        <v>96</v>
      </c>
      <c r="C515" s="35" t="s">
        <v>1229</v>
      </c>
      <c r="D515" s="35" t="s">
        <v>1230</v>
      </c>
      <c r="E515" s="38">
        <v>41360</v>
      </c>
      <c r="F515" s="39">
        <f t="shared" ca="1" si="32"/>
        <v>6</v>
      </c>
      <c r="G515" s="26" t="s">
        <v>84</v>
      </c>
      <c r="H515" s="42" t="s">
        <v>637</v>
      </c>
      <c r="I515" s="40" t="s">
        <v>138</v>
      </c>
      <c r="J515" s="42" t="s">
        <v>79</v>
      </c>
      <c r="K515" s="35"/>
      <c r="L515" s="48">
        <v>0</v>
      </c>
      <c r="M515" s="48"/>
      <c r="N515" s="43">
        <f t="shared" si="33"/>
        <v>0</v>
      </c>
      <c r="O515" s="43" t="s">
        <v>80</v>
      </c>
      <c r="P515" s="44" t="s">
        <v>80</v>
      </c>
      <c r="Q515" s="46" t="s">
        <v>55</v>
      </c>
    </row>
    <row r="516" spans="1:17" ht="23.25" customHeight="1">
      <c r="A516" s="24">
        <v>12</v>
      </c>
      <c r="B516" s="35" t="s">
        <v>96</v>
      </c>
      <c r="C516" s="35" t="s">
        <v>432</v>
      </c>
      <c r="D516" s="35" t="s">
        <v>433</v>
      </c>
      <c r="E516" s="38">
        <v>41281</v>
      </c>
      <c r="F516" s="39">
        <f t="shared" ca="1" si="32"/>
        <v>6</v>
      </c>
      <c r="G516" s="26" t="s">
        <v>84</v>
      </c>
      <c r="H516" s="42" t="s">
        <v>99</v>
      </c>
      <c r="I516" s="40" t="s">
        <v>138</v>
      </c>
      <c r="J516" s="42" t="s">
        <v>79</v>
      </c>
      <c r="K516" s="35"/>
      <c r="L516" s="43">
        <v>1</v>
      </c>
      <c r="M516" s="43">
        <v>1</v>
      </c>
      <c r="N516" s="43">
        <f t="shared" si="33"/>
        <v>2</v>
      </c>
      <c r="O516" s="43" t="s">
        <v>57</v>
      </c>
      <c r="P516" s="44" t="s">
        <v>57</v>
      </c>
      <c r="Q516" s="46" t="s">
        <v>55</v>
      </c>
    </row>
    <row r="517" spans="1:17" ht="23.25" customHeight="1">
      <c r="A517" s="24">
        <v>13</v>
      </c>
      <c r="B517" s="35" t="s">
        <v>96</v>
      </c>
      <c r="C517" s="35" t="s">
        <v>903</v>
      </c>
      <c r="D517" s="35" t="s">
        <v>904</v>
      </c>
      <c r="E517" s="38">
        <v>41361</v>
      </c>
      <c r="F517" s="39">
        <f t="shared" ca="1" si="32"/>
        <v>6</v>
      </c>
      <c r="G517" s="26" t="s">
        <v>84</v>
      </c>
      <c r="H517" s="36" t="s">
        <v>231</v>
      </c>
      <c r="I517" s="40" t="s">
        <v>138</v>
      </c>
      <c r="J517" s="42" t="s">
        <v>79</v>
      </c>
      <c r="K517" s="35" t="s">
        <v>186</v>
      </c>
      <c r="L517" s="43">
        <v>0</v>
      </c>
      <c r="M517" s="43">
        <v>1</v>
      </c>
      <c r="N517" s="43">
        <f t="shared" si="33"/>
        <v>1</v>
      </c>
      <c r="O517" s="43" t="s">
        <v>80</v>
      </c>
      <c r="P517" s="44" t="s">
        <v>57</v>
      </c>
      <c r="Q517" s="46" t="s">
        <v>55</v>
      </c>
    </row>
    <row r="518" spans="1:17" ht="23.25" customHeight="1">
      <c r="A518" s="24">
        <v>14</v>
      </c>
      <c r="B518" s="35" t="s">
        <v>96</v>
      </c>
      <c r="C518" s="35" t="s">
        <v>877</v>
      </c>
      <c r="D518" s="35" t="s">
        <v>1045</v>
      </c>
      <c r="E518" s="38">
        <v>41197</v>
      </c>
      <c r="F518" s="39">
        <f t="shared" ca="1" si="32"/>
        <v>7</v>
      </c>
      <c r="G518" s="26" t="s">
        <v>84</v>
      </c>
      <c r="H518" s="42" t="s">
        <v>637</v>
      </c>
      <c r="I518" s="40" t="s">
        <v>638</v>
      </c>
      <c r="J518" s="42" t="s">
        <v>79</v>
      </c>
      <c r="K518" s="35"/>
      <c r="L518" s="43">
        <v>1</v>
      </c>
      <c r="M518" s="43">
        <v>1</v>
      </c>
      <c r="N518" s="43">
        <f t="shared" si="33"/>
        <v>2</v>
      </c>
      <c r="O518" s="43" t="s">
        <v>58</v>
      </c>
      <c r="P518" s="44" t="s">
        <v>58</v>
      </c>
      <c r="Q518" s="46" t="s">
        <v>55</v>
      </c>
    </row>
    <row r="519" spans="1:17" ht="23.25" customHeight="1">
      <c r="A519" s="24">
        <v>15</v>
      </c>
      <c r="B519" s="35" t="s">
        <v>96</v>
      </c>
      <c r="C519" s="35" t="s">
        <v>1236</v>
      </c>
      <c r="D519" s="35" t="s">
        <v>1237</v>
      </c>
      <c r="E519" s="38">
        <v>41244</v>
      </c>
      <c r="F519" s="39">
        <f t="shared" ca="1" si="32"/>
        <v>7</v>
      </c>
      <c r="G519" s="26" t="s">
        <v>84</v>
      </c>
      <c r="H519" s="42" t="s">
        <v>85</v>
      </c>
      <c r="I519" s="40" t="s">
        <v>138</v>
      </c>
      <c r="J519" s="42" t="s">
        <v>79</v>
      </c>
      <c r="K519" s="35" t="s">
        <v>186</v>
      </c>
      <c r="L519" s="43">
        <v>1</v>
      </c>
      <c r="M519" s="43">
        <v>0</v>
      </c>
      <c r="N519" s="43">
        <f t="shared" si="33"/>
        <v>1</v>
      </c>
      <c r="O519" s="43" t="s">
        <v>58</v>
      </c>
      <c r="P519" s="44" t="s">
        <v>58</v>
      </c>
      <c r="Q519" s="46" t="s">
        <v>55</v>
      </c>
    </row>
    <row r="520" spans="1:17" ht="23.25" customHeight="1">
      <c r="A520" s="24">
        <v>16</v>
      </c>
      <c r="B520" s="35" t="s">
        <v>96</v>
      </c>
      <c r="C520" s="35" t="s">
        <v>635</v>
      </c>
      <c r="D520" s="35" t="s">
        <v>636</v>
      </c>
      <c r="E520" s="38">
        <v>40563</v>
      </c>
      <c r="F520" s="39">
        <f t="shared" ca="1" si="32"/>
        <v>8</v>
      </c>
      <c r="G520" s="26" t="s">
        <v>84</v>
      </c>
      <c r="H520" s="42" t="s">
        <v>637</v>
      </c>
      <c r="I520" s="40" t="s">
        <v>638</v>
      </c>
      <c r="J520" s="42" t="s">
        <v>79</v>
      </c>
      <c r="K520" s="35"/>
      <c r="L520" s="43">
        <v>0</v>
      </c>
      <c r="M520" s="43">
        <v>1</v>
      </c>
      <c r="N520" s="43">
        <f t="shared" si="33"/>
        <v>1</v>
      </c>
      <c r="O520" s="43" t="s">
        <v>80</v>
      </c>
      <c r="P520" s="44" t="s">
        <v>58</v>
      </c>
      <c r="Q520" s="46" t="s">
        <v>55</v>
      </c>
    </row>
    <row r="521" spans="1:17" ht="23.25" customHeight="1">
      <c r="A521" s="24">
        <v>17</v>
      </c>
      <c r="B521" s="35" t="s">
        <v>96</v>
      </c>
      <c r="C521" s="35" t="s">
        <v>660</v>
      </c>
      <c r="D521" s="35" t="s">
        <v>661</v>
      </c>
      <c r="E521" s="38">
        <v>40819</v>
      </c>
      <c r="F521" s="39">
        <f t="shared" ca="1" si="32"/>
        <v>8</v>
      </c>
      <c r="G521" s="26" t="s">
        <v>84</v>
      </c>
      <c r="H521" s="42" t="s">
        <v>662</v>
      </c>
      <c r="I521" s="40" t="s">
        <v>638</v>
      </c>
      <c r="J521" s="42" t="s">
        <v>79</v>
      </c>
      <c r="K521" s="35"/>
      <c r="L521" s="43">
        <v>0</v>
      </c>
      <c r="M521" s="43">
        <v>1</v>
      </c>
      <c r="N521" s="43">
        <f t="shared" si="33"/>
        <v>1</v>
      </c>
      <c r="O521" s="43" t="s">
        <v>80</v>
      </c>
      <c r="P521" s="44" t="s">
        <v>58</v>
      </c>
      <c r="Q521" s="46" t="s">
        <v>55</v>
      </c>
    </row>
    <row r="522" spans="1:17" ht="23.25" customHeight="1">
      <c r="A522" s="24">
        <v>18</v>
      </c>
      <c r="B522" s="35" t="s">
        <v>96</v>
      </c>
      <c r="C522" s="35" t="s">
        <v>818</v>
      </c>
      <c r="D522" s="35" t="s">
        <v>819</v>
      </c>
      <c r="E522" s="38">
        <v>40512</v>
      </c>
      <c r="F522" s="39">
        <f t="shared" ca="1" si="32"/>
        <v>9</v>
      </c>
      <c r="G522" s="26" t="s">
        <v>84</v>
      </c>
      <c r="H522" s="42" t="s">
        <v>637</v>
      </c>
      <c r="I522" s="40" t="s">
        <v>415</v>
      </c>
      <c r="J522" s="42" t="s">
        <v>79</v>
      </c>
      <c r="K522" s="35" t="s">
        <v>186</v>
      </c>
      <c r="L522" s="48">
        <v>0</v>
      </c>
      <c r="M522" s="48"/>
      <c r="N522" s="43">
        <f t="shared" si="33"/>
        <v>0</v>
      </c>
      <c r="O522" s="43" t="s">
        <v>80</v>
      </c>
      <c r="P522" s="44" t="s">
        <v>80</v>
      </c>
      <c r="Q522" s="46" t="s">
        <v>55</v>
      </c>
    </row>
    <row r="523" spans="1:17" ht="23.25" customHeight="1">
      <c r="A523" s="24">
        <v>19</v>
      </c>
      <c r="B523" s="35" t="s">
        <v>73</v>
      </c>
      <c r="C523" s="35" t="s">
        <v>824</v>
      </c>
      <c r="D523" s="35" t="s">
        <v>825</v>
      </c>
      <c r="E523" s="38">
        <v>40298</v>
      </c>
      <c r="F523" s="39">
        <f t="shared" ca="1" si="32"/>
        <v>9</v>
      </c>
      <c r="G523" s="26" t="s">
        <v>76</v>
      </c>
      <c r="H523" s="42" t="s">
        <v>89</v>
      </c>
      <c r="I523" s="40" t="s">
        <v>638</v>
      </c>
      <c r="J523" s="42" t="s">
        <v>79</v>
      </c>
      <c r="K523" s="35"/>
      <c r="L523" s="48">
        <v>0</v>
      </c>
      <c r="M523" s="48"/>
      <c r="N523" s="43">
        <f t="shared" si="33"/>
        <v>0</v>
      </c>
      <c r="O523" s="43" t="s">
        <v>80</v>
      </c>
      <c r="P523" s="44" t="s">
        <v>80</v>
      </c>
      <c r="Q523" s="46" t="s">
        <v>55</v>
      </c>
    </row>
    <row r="524" spans="1:17" ht="23.25" customHeight="1">
      <c r="A524" s="24">
        <v>20</v>
      </c>
      <c r="B524" s="35" t="s">
        <v>96</v>
      </c>
      <c r="C524" s="35" t="s">
        <v>826</v>
      </c>
      <c r="D524" s="35" t="s">
        <v>827</v>
      </c>
      <c r="E524" s="38">
        <v>40029</v>
      </c>
      <c r="F524" s="39">
        <f t="shared" ca="1" si="32"/>
        <v>10</v>
      </c>
      <c r="G524" s="26" t="s">
        <v>84</v>
      </c>
      <c r="H524" s="42" t="s">
        <v>828</v>
      </c>
      <c r="I524" s="40" t="s">
        <v>638</v>
      </c>
      <c r="J524" s="42" t="s">
        <v>79</v>
      </c>
      <c r="K524" s="35"/>
      <c r="L524" s="48">
        <v>0</v>
      </c>
      <c r="M524" s="48"/>
      <c r="N524" s="43">
        <f t="shared" si="33"/>
        <v>0</v>
      </c>
      <c r="O524" s="43" t="s">
        <v>80</v>
      </c>
      <c r="P524" s="44" t="s">
        <v>80</v>
      </c>
      <c r="Q524" s="46" t="s">
        <v>55</v>
      </c>
    </row>
    <row r="525" spans="1:17" ht="23.25" customHeight="1">
      <c r="A525" s="24">
        <v>21</v>
      </c>
      <c r="B525" s="35" t="s">
        <v>73</v>
      </c>
      <c r="C525" s="35" t="s">
        <v>677</v>
      </c>
      <c r="D525" s="35" t="s">
        <v>307</v>
      </c>
      <c r="E525" s="38">
        <v>39825</v>
      </c>
      <c r="F525" s="39">
        <f t="shared" ca="1" si="32"/>
        <v>10</v>
      </c>
      <c r="G525" s="26" t="s">
        <v>76</v>
      </c>
      <c r="H525" s="42" t="s">
        <v>89</v>
      </c>
      <c r="I525" s="40" t="s">
        <v>638</v>
      </c>
      <c r="J525" s="42" t="s">
        <v>79</v>
      </c>
      <c r="K525" s="35"/>
      <c r="L525" s="48">
        <v>1</v>
      </c>
      <c r="M525" s="48"/>
      <c r="N525" s="43">
        <f t="shared" si="33"/>
        <v>1</v>
      </c>
      <c r="O525" s="43" t="s">
        <v>58</v>
      </c>
      <c r="P525" s="44" t="s">
        <v>58</v>
      </c>
      <c r="Q525" s="46" t="s">
        <v>55</v>
      </c>
    </row>
    <row r="526" spans="1:17" ht="23.25" customHeight="1">
      <c r="A526" s="24">
        <v>22</v>
      </c>
      <c r="B526" s="35" t="s">
        <v>96</v>
      </c>
      <c r="C526" s="35" t="s">
        <v>679</v>
      </c>
      <c r="D526" s="35" t="s">
        <v>680</v>
      </c>
      <c r="E526" s="38">
        <v>40026</v>
      </c>
      <c r="F526" s="39">
        <f t="shared" ca="1" si="32"/>
        <v>10</v>
      </c>
      <c r="G526" s="26" t="s">
        <v>84</v>
      </c>
      <c r="H526" s="42" t="s">
        <v>85</v>
      </c>
      <c r="I526" s="40" t="s">
        <v>415</v>
      </c>
      <c r="J526" s="42" t="s">
        <v>79</v>
      </c>
      <c r="K526" s="35"/>
      <c r="L526" s="43">
        <v>1</v>
      </c>
      <c r="M526" s="43">
        <v>0</v>
      </c>
      <c r="N526" s="43">
        <f t="shared" si="33"/>
        <v>1</v>
      </c>
      <c r="O526" s="43" t="s">
        <v>58</v>
      </c>
      <c r="P526" s="44" t="s">
        <v>58</v>
      </c>
      <c r="Q526" s="46" t="s">
        <v>55</v>
      </c>
    </row>
    <row r="527" spans="1:17" ht="23.25" customHeight="1">
      <c r="A527" s="24">
        <v>23</v>
      </c>
      <c r="B527" s="35" t="s">
        <v>81</v>
      </c>
      <c r="C527" s="35" t="s">
        <v>440</v>
      </c>
      <c r="D527" s="35" t="s">
        <v>441</v>
      </c>
      <c r="E527" s="38">
        <v>39155</v>
      </c>
      <c r="F527" s="39">
        <f t="shared" ca="1" si="32"/>
        <v>12</v>
      </c>
      <c r="G527" s="26" t="s">
        <v>84</v>
      </c>
      <c r="H527" s="42" t="s">
        <v>99</v>
      </c>
      <c r="I527" s="40" t="s">
        <v>415</v>
      </c>
      <c r="J527" s="42" t="s">
        <v>79</v>
      </c>
      <c r="K527" s="35"/>
      <c r="L527" s="43">
        <v>2</v>
      </c>
      <c r="M527" s="43">
        <v>0</v>
      </c>
      <c r="N527" s="43">
        <f t="shared" si="33"/>
        <v>2</v>
      </c>
      <c r="O527" s="73" t="s">
        <v>58</v>
      </c>
      <c r="P527" s="44" t="s">
        <v>58</v>
      </c>
      <c r="Q527" s="46" t="s">
        <v>55</v>
      </c>
    </row>
    <row r="528" spans="1:17" ht="23.25" customHeight="1">
      <c r="A528" s="24">
        <v>24</v>
      </c>
      <c r="B528" s="35" t="s">
        <v>73</v>
      </c>
      <c r="C528" s="35" t="s">
        <v>445</v>
      </c>
      <c r="D528" s="35" t="s">
        <v>446</v>
      </c>
      <c r="E528" s="38">
        <v>39155</v>
      </c>
      <c r="F528" s="39">
        <f t="shared" ca="1" si="32"/>
        <v>12</v>
      </c>
      <c r="G528" s="26" t="s">
        <v>76</v>
      </c>
      <c r="H528" s="42" t="s">
        <v>447</v>
      </c>
      <c r="I528" s="40" t="s">
        <v>415</v>
      </c>
      <c r="J528" s="42" t="s">
        <v>79</v>
      </c>
      <c r="K528" s="35"/>
      <c r="L528" s="43">
        <v>2</v>
      </c>
      <c r="M528" s="43">
        <v>0</v>
      </c>
      <c r="N528" s="43">
        <f t="shared" si="33"/>
        <v>2</v>
      </c>
      <c r="O528" s="43" t="s">
        <v>58</v>
      </c>
      <c r="P528" s="44" t="s">
        <v>58</v>
      </c>
      <c r="Q528" s="46" t="s">
        <v>55</v>
      </c>
    </row>
    <row r="529" spans="1:17" ht="23.25" customHeight="1">
      <c r="A529" s="24">
        <v>25</v>
      </c>
      <c r="B529" s="36" t="s">
        <v>96</v>
      </c>
      <c r="C529" s="35" t="s">
        <v>1208</v>
      </c>
      <c r="D529" s="35" t="s">
        <v>477</v>
      </c>
      <c r="E529" s="38">
        <v>38139</v>
      </c>
      <c r="F529" s="39">
        <f t="shared" ca="1" si="32"/>
        <v>15</v>
      </c>
      <c r="G529" s="24" t="s">
        <v>84</v>
      </c>
      <c r="H529" s="42" t="s">
        <v>1209</v>
      </c>
      <c r="I529" s="41" t="s">
        <v>415</v>
      </c>
      <c r="J529" s="36" t="s">
        <v>95</v>
      </c>
      <c r="K529" s="38"/>
      <c r="L529" s="48">
        <v>0</v>
      </c>
      <c r="M529" s="43"/>
      <c r="N529" s="43">
        <f t="shared" si="33"/>
        <v>0</v>
      </c>
      <c r="O529" s="73" t="s">
        <v>80</v>
      </c>
      <c r="P529" s="44" t="s">
        <v>80</v>
      </c>
      <c r="Q529" s="46" t="s">
        <v>55</v>
      </c>
    </row>
    <row r="530" spans="1:17" ht="23.25" customHeight="1">
      <c r="A530" s="24">
        <v>26</v>
      </c>
      <c r="B530" s="36" t="s">
        <v>112</v>
      </c>
      <c r="C530" s="35" t="s">
        <v>1214</v>
      </c>
      <c r="D530" s="35" t="s">
        <v>1215</v>
      </c>
      <c r="E530" s="38">
        <v>35825</v>
      </c>
      <c r="F530" s="39">
        <f t="shared" ca="1" si="32"/>
        <v>21</v>
      </c>
      <c r="G530" s="24" t="s">
        <v>84</v>
      </c>
      <c r="H530" s="42" t="s">
        <v>1119</v>
      </c>
      <c r="I530" s="41" t="s">
        <v>138</v>
      </c>
      <c r="J530" s="36" t="s">
        <v>95</v>
      </c>
      <c r="K530" s="38"/>
      <c r="L530" s="43">
        <v>1</v>
      </c>
      <c r="M530" s="43">
        <v>0</v>
      </c>
      <c r="N530" s="43">
        <f t="shared" si="33"/>
        <v>1</v>
      </c>
      <c r="O530" s="73" t="s">
        <v>58</v>
      </c>
      <c r="P530" s="44" t="s">
        <v>58</v>
      </c>
      <c r="Q530" s="46" t="s">
        <v>55</v>
      </c>
    </row>
    <row r="531" spans="1:17" ht="23.25" customHeight="1">
      <c r="A531" s="24">
        <v>27</v>
      </c>
      <c r="B531" s="36" t="s">
        <v>96</v>
      </c>
      <c r="C531" s="35" t="s">
        <v>1223</v>
      </c>
      <c r="D531" s="35" t="s">
        <v>1224</v>
      </c>
      <c r="E531" s="38">
        <v>34850</v>
      </c>
      <c r="F531" s="39">
        <f t="shared" ca="1" si="32"/>
        <v>24</v>
      </c>
      <c r="G531" s="24" t="s">
        <v>84</v>
      </c>
      <c r="H531" s="42" t="s">
        <v>231</v>
      </c>
      <c r="I531" s="41" t="s">
        <v>415</v>
      </c>
      <c r="J531" s="36" t="s">
        <v>95</v>
      </c>
      <c r="K531" s="38"/>
      <c r="L531" s="43">
        <v>1</v>
      </c>
      <c r="M531" s="43">
        <v>0</v>
      </c>
      <c r="N531" s="43">
        <f t="shared" si="33"/>
        <v>1</v>
      </c>
      <c r="O531" s="43" t="s">
        <v>58</v>
      </c>
      <c r="P531" s="44" t="s">
        <v>58</v>
      </c>
      <c r="Q531" s="46" t="s">
        <v>55</v>
      </c>
    </row>
  </sheetData>
  <autoFilter ref="A2:Q2">
    <sortState ref="A2:Q530">
      <sortCondition ref="Q1"/>
    </sortState>
  </autoFilter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3"/>
  <sheetViews>
    <sheetView windowProtection="1" workbookViewId="0">
      <selection activeCell="A9" sqref="A9"/>
    </sheetView>
  </sheetViews>
  <sheetFormatPr defaultRowHeight="19.5"/>
  <cols>
    <col min="1" max="1" width="29.25" style="115" customWidth="1"/>
    <col min="2" max="2" width="16.25" customWidth="1"/>
    <col min="3" max="3" width="21.5" customWidth="1"/>
  </cols>
  <sheetData>
    <row r="1" spans="1:4" ht="21">
      <c r="A1" s="28" t="s">
        <v>1371</v>
      </c>
      <c r="B1" s="126" t="s">
        <v>1355</v>
      </c>
      <c r="C1" s="117" t="s">
        <v>1372</v>
      </c>
      <c r="D1" t="s">
        <v>0</v>
      </c>
    </row>
    <row r="2" spans="1:4" ht="21">
      <c r="A2" s="28"/>
      <c r="C2" s="117"/>
    </row>
    <row r="3" spans="1:4" ht="21">
      <c r="A3" s="113" t="s">
        <v>1373</v>
      </c>
      <c r="B3" s="116" t="s">
        <v>34</v>
      </c>
      <c r="C3" s="116" t="s">
        <v>1385</v>
      </c>
      <c r="D3" s="162" t="s">
        <v>49</v>
      </c>
    </row>
    <row r="4" spans="1:4" ht="21">
      <c r="A4" s="113" t="s">
        <v>1374</v>
      </c>
      <c r="B4" s="116" t="s">
        <v>35</v>
      </c>
      <c r="C4" s="116" t="s">
        <v>1388</v>
      </c>
      <c r="D4" s="162" t="s">
        <v>50</v>
      </c>
    </row>
    <row r="5" spans="1:4" ht="21">
      <c r="A5" s="113" t="s">
        <v>1375</v>
      </c>
      <c r="B5" s="116" t="s">
        <v>36</v>
      </c>
      <c r="C5" s="116" t="s">
        <v>1386</v>
      </c>
      <c r="D5" s="163" t="s">
        <v>51</v>
      </c>
    </row>
    <row r="6" spans="1:4" ht="21">
      <c r="A6" s="113" t="s">
        <v>2</v>
      </c>
      <c r="B6" s="116" t="s">
        <v>37</v>
      </c>
      <c r="C6" s="116" t="s">
        <v>1387</v>
      </c>
      <c r="D6" s="163" t="s">
        <v>52</v>
      </c>
    </row>
    <row r="7" spans="1:4" ht="39">
      <c r="A7" s="113" t="s">
        <v>3</v>
      </c>
      <c r="B7" s="116" t="s">
        <v>38</v>
      </c>
      <c r="C7" s="116" t="s">
        <v>1389</v>
      </c>
      <c r="D7" s="163" t="s">
        <v>53</v>
      </c>
    </row>
    <row r="8" spans="1:4" ht="21">
      <c r="A8" s="113" t="s">
        <v>1376</v>
      </c>
      <c r="D8" s="14" t="s">
        <v>54</v>
      </c>
    </row>
    <row r="9" spans="1:4" ht="21">
      <c r="A9" s="113" t="s">
        <v>1454</v>
      </c>
      <c r="D9" s="163" t="s">
        <v>55</v>
      </c>
    </row>
    <row r="10" spans="1:4" ht="21">
      <c r="A10" s="114" t="s">
        <v>5</v>
      </c>
    </row>
    <row r="11" spans="1:4" ht="21">
      <c r="A11" s="114" t="s">
        <v>6</v>
      </c>
    </row>
    <row r="12" spans="1:4" ht="21">
      <c r="A12" s="114" t="s">
        <v>1369</v>
      </c>
    </row>
    <row r="13" spans="1:4" ht="21">
      <c r="A13" s="113" t="s">
        <v>1370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สรุปจำนวน</vt:lpstr>
      <vt:lpstr>ตัวชี้วัดที่ 15 งานตีพิมพ์</vt:lpstr>
      <vt:lpstr>ตัวชี้วัดที่ 18 และ 20  </vt:lpstr>
      <vt:lpstr>ตัวชี้วัดที่ 19 นำไปใช้ประโยชน์</vt:lpstr>
      <vt:lpstr>ตัวชี้วัดที่ 21 ประเภทนักวิจัย</vt:lpstr>
      <vt:lpstr>ตัวเลือก</vt:lpstr>
      <vt:lpstr>'ตัวชี้วัดที่ 21 ประเภทนักวิจัย'!Print_Area</vt:lpstr>
      <vt:lpstr>สรุปจำนวน!Print_Area</vt:lpstr>
      <vt:lpstr>'ตัวชี้วัดที่ 21 ประเภทนักวิจัย'!Print_Titles</vt:lpstr>
      <vt:lpstr>สรุปจำนวน!Print_Titles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lastPrinted>2019-05-24T05:19:56Z</cp:lastPrinted>
  <dcterms:created xsi:type="dcterms:W3CDTF">2017-10-10T06:53:51Z</dcterms:created>
  <dcterms:modified xsi:type="dcterms:W3CDTF">2019-05-24T05:20:40Z</dcterms:modified>
</cp:coreProperties>
</file>